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ASARAN 2021 (OKE)" sheetId="1" r:id="rId4"/>
    <sheet state="hidden" name="ccc" sheetId="2" r:id="rId5"/>
    <sheet state="hidden" name="xxx" sheetId="3" r:id="rId6"/>
    <sheet state="visible" name="Rumus Kemenkes" sheetId="4" r:id="rId7"/>
  </sheets>
  <definedNames/>
  <calcPr/>
</workbook>
</file>

<file path=xl/sharedStrings.xml><?xml version="1.0" encoding="utf-8"?>
<sst xmlns="http://schemas.openxmlformats.org/spreadsheetml/2006/main" count="1031" uniqueCount="240">
  <si>
    <t>DATA SASARAN PROGRAM KESEHATAN KOTA BATAM TAHUN 2014</t>
  </si>
  <si>
    <t>NO</t>
  </si>
  <si>
    <t xml:space="preserve"> KECAMATAN/ KELURAHAN</t>
  </si>
  <si>
    <t>JENIS KELAMIN</t>
  </si>
  <si>
    <t>TOTAL</t>
  </si>
  <si>
    <t>KELAHIRAN HIDUP    2016</t>
  </si>
  <si>
    <t>CBR</t>
  </si>
  <si>
    <t>S  A  S  A  R  A  N</t>
  </si>
  <si>
    <t>IBU HAMIL</t>
  </si>
  <si>
    <t>IBU BERSALIN</t>
  </si>
  <si>
    <t>BAYI/SURVAVING INFANT (0 thn)</t>
  </si>
  <si>
    <t>BADUTA (0-1 TH)</t>
  </si>
  <si>
    <t>BATITA  (0-2 TH)</t>
  </si>
  <si>
    <t>BALITA     (0-4 TH)</t>
  </si>
  <si>
    <t>ANAK BALITA  (1-4 TH)</t>
  </si>
  <si>
    <t>APRAS</t>
  </si>
  <si>
    <t>KELAS 1 SD (7 thn)</t>
  </si>
  <si>
    <t>KELAS 2 SD (8 thn)</t>
  </si>
  <si>
    <t>KELAS 3 SD (9 thn)</t>
  </si>
  <si>
    <t>ANAK USIA SD (7-12 thn)</t>
  </si>
  <si>
    <t>ANAK REMAJA</t>
  </si>
  <si>
    <t>USIA 18+ tahun</t>
  </si>
  <si>
    <t>Usia Belum Produktif (0-14 tahun)</t>
  </si>
  <si>
    <t>Usia Produktif (15-64 tahun)</t>
  </si>
  <si>
    <t>Usia Tidak Produktif (65+ tahun)</t>
  </si>
  <si>
    <t>WUS           (15-49 TH)</t>
  </si>
  <si>
    <t>WUS           (15-39 TH)</t>
  </si>
  <si>
    <t>Wanita Usia 30-50 tahun</t>
  </si>
  <si>
    <t>Usia Lanjut (60+ tahun)</t>
  </si>
  <si>
    <t>Usia Lanjut Risiko Tinggi (70+ tahun)</t>
  </si>
  <si>
    <t>USIA PRODUKTIF  (16-64 TH)</t>
  </si>
  <si>
    <t>PRA USILA (45-59 TH)</t>
  </si>
  <si>
    <t>LANSIA</t>
  </si>
  <si>
    <t>LANSIA RESTI</t>
  </si>
  <si>
    <t>TB BTA +</t>
  </si>
  <si>
    <t>LAKI-LAKI</t>
  </si>
  <si>
    <t>PEREMPUAN</t>
  </si>
  <si>
    <t>(1.1 x CBR x Pddk)/1000</t>
  </si>
  <si>
    <t>(1.05 x CBR x Pddk)/1000</t>
  </si>
  <si>
    <t>(1 x CBR x Pddk)/1000</t>
  </si>
  <si>
    <t>12,23%</t>
  </si>
  <si>
    <t>2,1%</t>
  </si>
  <si>
    <t>2,01%</t>
  </si>
  <si>
    <t>1,93%</t>
  </si>
  <si>
    <t>30,92%</t>
  </si>
  <si>
    <t>25,81%</t>
  </si>
  <si>
    <t>LK</t>
  </si>
  <si>
    <t>PR</t>
  </si>
  <si>
    <t>JML</t>
  </si>
  <si>
    <t>I</t>
  </si>
  <si>
    <t>BELAKANG PADANG</t>
  </si>
  <si>
    <t>TANJUNG SARI</t>
  </si>
  <si>
    <t>SEKANAK RAYA</t>
  </si>
  <si>
    <t>PEMPING</t>
  </si>
  <si>
    <t>PULAU TERONG</t>
  </si>
  <si>
    <t>PECONG</t>
  </si>
  <si>
    <t>KASU</t>
  </si>
  <si>
    <t>II</t>
  </si>
  <si>
    <t>TANJUNG SENGKUANG</t>
  </si>
  <si>
    <t>SUNGAI JODOH</t>
  </si>
  <si>
    <t>BATU MERAH</t>
  </si>
  <si>
    <t>KAMPUNG SERAYA</t>
  </si>
  <si>
    <t>III</t>
  </si>
  <si>
    <t>SEKUPANG</t>
  </si>
  <si>
    <t>TANJUNG RIAU</t>
  </si>
  <si>
    <t>TIBAN INDAH</t>
  </si>
  <si>
    <t xml:space="preserve">PATAM LESTARI </t>
  </si>
  <si>
    <t>SEI HARAPAN</t>
  </si>
  <si>
    <t>TANJUNG PINGGIR</t>
  </si>
  <si>
    <t>TIBAN BARU</t>
  </si>
  <si>
    <t>TIBAN LAMA</t>
  </si>
  <si>
    <t>IV</t>
  </si>
  <si>
    <t>NONGSA</t>
  </si>
  <si>
    <t>SAMBAU</t>
  </si>
  <si>
    <t>BATU BESAR</t>
  </si>
  <si>
    <t>KABIL</t>
  </si>
  <si>
    <t>NGENANG</t>
  </si>
  <si>
    <t>V</t>
  </si>
  <si>
    <t>BULANG</t>
  </si>
  <si>
    <t>BULANG LINTANG</t>
  </si>
  <si>
    <t>PULAU BULUH</t>
  </si>
  <si>
    <t>TEMOYONG</t>
  </si>
  <si>
    <t>BATU LEGONG</t>
  </si>
  <si>
    <t>PANTAI GELAM</t>
  </si>
  <si>
    <t>PULAU SETOKOK</t>
  </si>
  <si>
    <t>VI</t>
  </si>
  <si>
    <t>LUBUK BAJA</t>
  </si>
  <si>
    <t>BATU SELICIN</t>
  </si>
  <si>
    <t>LUBUK BAJA KOTA</t>
  </si>
  <si>
    <t>KAMPUNG PELITA</t>
  </si>
  <si>
    <t>BALOI INDAH</t>
  </si>
  <si>
    <t>TANJUNG UMA</t>
  </si>
  <si>
    <t>VII</t>
  </si>
  <si>
    <t>SEI BEDUK</t>
  </si>
  <si>
    <t>TANJUNG PIAYU</t>
  </si>
  <si>
    <t>DURIANGKANG</t>
  </si>
  <si>
    <t>MANGSANG</t>
  </si>
  <si>
    <t>MUKA KUNING</t>
  </si>
  <si>
    <t>VIII</t>
  </si>
  <si>
    <t>GALANG</t>
  </si>
  <si>
    <t>SIJANTUNG</t>
  </si>
  <si>
    <t>KARAS</t>
  </si>
  <si>
    <t>SEMBULANG</t>
  </si>
  <si>
    <t>SUBANGMAS</t>
  </si>
  <si>
    <t>REMPANG CATE</t>
  </si>
  <si>
    <t>AIR RAJA</t>
  </si>
  <si>
    <t>PULAU ABANG</t>
  </si>
  <si>
    <t>GALANG BARU</t>
  </si>
  <si>
    <t>IX</t>
  </si>
  <si>
    <t>BENGKONG</t>
  </si>
  <si>
    <t>TANJUNG BUNTUNG</t>
  </si>
  <si>
    <t>BENGKONG LAUT</t>
  </si>
  <si>
    <t>SEI PANAS</t>
  </si>
  <si>
    <t>BENGKONG INDAH</t>
  </si>
  <si>
    <t>SADAI</t>
  </si>
  <si>
    <t>X</t>
  </si>
  <si>
    <t>BATAM KOTA</t>
  </si>
  <si>
    <t>BALOI PERMAI</t>
  </si>
  <si>
    <t>TELUK TERING</t>
  </si>
  <si>
    <t>TAMAN BALOI</t>
  </si>
  <si>
    <t>SUKAJADI</t>
  </si>
  <si>
    <t>SUNGAI PANAS</t>
  </si>
  <si>
    <t>BOTANIA</t>
  </si>
  <si>
    <t>BELIAN</t>
  </si>
  <si>
    <t>XI</t>
  </si>
  <si>
    <t>SAGULUNG</t>
  </si>
  <si>
    <t>SUNGAI LEKOP</t>
  </si>
  <si>
    <t>SUNGAI BINTI</t>
  </si>
  <si>
    <t>SAGULUNG KOTA</t>
  </si>
  <si>
    <t>SUNGAI LANGKAI</t>
  </si>
  <si>
    <t>TEMBESI</t>
  </si>
  <si>
    <t>SUNGAI PELUNGGUT</t>
  </si>
  <si>
    <t>XII</t>
  </si>
  <si>
    <t>BATU AJI</t>
  </si>
  <si>
    <t>BUKIT TEMPAYAN</t>
  </si>
  <si>
    <t>BULIANG</t>
  </si>
  <si>
    <t>KIBING</t>
  </si>
  <si>
    <t>TANJUNG UNCANG</t>
  </si>
  <si>
    <t>KOTA  BATAM</t>
  </si>
  <si>
    <t>KEMENKES</t>
  </si>
  <si>
    <t>Proyeksi demografi 2021</t>
  </si>
  <si>
    <r>
      <rPr>
        <rFont val="Calibri"/>
        <b/>
        <color rgb="FF000000"/>
        <sz val="14.0"/>
      </rPr>
      <t xml:space="preserve"> </t>
    </r>
    <r>
      <rPr>
        <rFont val="Calibri"/>
        <b/>
        <color rgb="FFE36C09"/>
        <sz val="14.0"/>
      </rPr>
      <t>KECAMATAN</t>
    </r>
    <r>
      <rPr>
        <rFont val="Calibri"/>
        <b/>
        <color rgb="FF00B050"/>
        <sz val="14.0"/>
      </rPr>
      <t xml:space="preserve"> </t>
    </r>
    <r>
      <rPr>
        <rFont val="Calibri"/>
        <b/>
        <color rgb="FF000000"/>
        <sz val="14.0"/>
      </rPr>
      <t xml:space="preserve"> KELURAHAN  </t>
    </r>
    <r>
      <rPr>
        <rFont val="Calibri"/>
        <b/>
        <color rgb="FF0070C0"/>
        <sz val="14.0"/>
      </rPr>
      <t>PUSKESMAS</t>
    </r>
  </si>
  <si>
    <t>DISDUK 2020 (SEMESTER I 2020)</t>
  </si>
  <si>
    <t>DISDUK 2020 (SEMESTER II 2020)</t>
  </si>
  <si>
    <t xml:space="preserve">PROPORSI </t>
  </si>
  <si>
    <t>PROYEKSI PENDUDUK 2021</t>
  </si>
  <si>
    <t>% Laki-laki</t>
  </si>
  <si>
    <t>% Perempuan</t>
  </si>
  <si>
    <t>Puskesmas. B. Padang</t>
  </si>
  <si>
    <t>Puskesmas Tg. Sengk</t>
  </si>
  <si>
    <t>Puskesmas Sekupang</t>
  </si>
  <si>
    <t>Puskesmas Tiban Baru</t>
  </si>
  <si>
    <t>Puskesmas Mentarau</t>
  </si>
  <si>
    <t>Puskesmas Sambau</t>
  </si>
  <si>
    <t>Puskesmas Kamp. Jabi</t>
  </si>
  <si>
    <t>Puskesmas Kabil</t>
  </si>
  <si>
    <t>Puskesmas Bulang</t>
  </si>
  <si>
    <t>Puskesmas Lubuk Baja</t>
  </si>
  <si>
    <t>Puskesmas Sei Pancur</t>
  </si>
  <si>
    <t>Karas</t>
  </si>
  <si>
    <t>Sijantung</t>
  </si>
  <si>
    <t>Sembulang</t>
  </si>
  <si>
    <t>P. Abang</t>
  </si>
  <si>
    <t>Galang Baru</t>
  </si>
  <si>
    <t>Puskesmas Galang</t>
  </si>
  <si>
    <t>Subang Mas</t>
  </si>
  <si>
    <t>R. Cate</t>
  </si>
  <si>
    <t>Air Raja</t>
  </si>
  <si>
    <t>Puskesmas R. Cate</t>
  </si>
  <si>
    <t>Puskesmas Tg. Buntung</t>
  </si>
  <si>
    <t>Puskesmas Sei Panas</t>
  </si>
  <si>
    <t>SUKA JADI</t>
  </si>
  <si>
    <t>Puskesmas Baper</t>
  </si>
  <si>
    <t>Puskesmas Botania</t>
  </si>
  <si>
    <t>Puskesmas Sei Lekop</t>
  </si>
  <si>
    <t>Puskesmas Sei Langkai</t>
  </si>
  <si>
    <t>Puskesmas Batu Aji</t>
  </si>
  <si>
    <t>Puskesmas Tg. Uncang</t>
  </si>
  <si>
    <t>KOTA BATAM</t>
  </si>
  <si>
    <t xml:space="preserve">KOTA  BATAM </t>
  </si>
  <si>
    <t>DATA KEMENKES</t>
  </si>
  <si>
    <t>SELISIH DATA DGN KEMENKES</t>
  </si>
  <si>
    <t>Penduduk 30 Juni 2014</t>
  </si>
  <si>
    <t>TAHUN SASARAN</t>
  </si>
  <si>
    <t>Kelahiran Hidup</t>
  </si>
  <si>
    <t>PREVALENSI TB</t>
  </si>
  <si>
    <t>PREVLENSI DM</t>
  </si>
  <si>
    <t>PREVALENSI HIPERTENSI</t>
  </si>
  <si>
    <t>ODGJ</t>
  </si>
  <si>
    <t>PREVALENSI HIV</t>
  </si>
  <si>
    <r>
      <rPr>
        <rFont val="Calibri"/>
        <b/>
        <color rgb="FF000000"/>
        <sz val="14.0"/>
      </rPr>
      <t xml:space="preserve"> </t>
    </r>
    <r>
      <rPr>
        <rFont val="Calibri"/>
        <b/>
        <color rgb="FFE36C09"/>
        <sz val="14.0"/>
      </rPr>
      <t>KECAMATAN</t>
    </r>
    <r>
      <rPr>
        <rFont val="Calibri"/>
        <b/>
        <color rgb="FF00B050"/>
        <sz val="14.0"/>
      </rPr>
      <t xml:space="preserve"> </t>
    </r>
    <r>
      <rPr>
        <rFont val="Calibri"/>
        <b/>
        <color rgb="FF000000"/>
        <sz val="14.0"/>
      </rPr>
      <t xml:space="preserve"> KELURAHAN  </t>
    </r>
    <r>
      <rPr>
        <rFont val="Calibri"/>
        <b/>
        <color rgb="FF0070C0"/>
        <sz val="14.0"/>
      </rPr>
      <t>PUSKESMAS</t>
    </r>
  </si>
  <si>
    <t>DATA SASARAN PROGRAM KESEHATAN KOTA BATAM TAHUN 2024</t>
  </si>
  <si>
    <t xml:space="preserve">JENIS KELAMIN
</t>
  </si>
  <si>
    <t>TOTAL
(DISDUKCAPIL 2023)</t>
  </si>
  <si>
    <t>TOTAL
(Konversi)</t>
  </si>
  <si>
    <t>TOTAL
(KEMENKES)</t>
  </si>
  <si>
    <t>KELAHIRAN HIDUP 2023</t>
  </si>
  <si>
    <t>Penduduk Pertengahan Tahun 2023</t>
  </si>
  <si>
    <t>BAYI BARU LAHIR</t>
  </si>
  <si>
    <t>BAYI/SURVAVING INFANT (0 thn)
SASARAN BARU</t>
  </si>
  <si>
    <t>APRAS (5-6 Tahun)</t>
  </si>
  <si>
    <t>ANAK USIA KELAS 1 SD (7 thn)</t>
  </si>
  <si>
    <t>ANAK USIA KELAS 2 SD (8 thn)</t>
  </si>
  <si>
    <t>ANAK USIA KELAS 3 SD (9 thn)</t>
  </si>
  <si>
    <t>ANAK USIA KELAS 4 SD (10 thn)</t>
  </si>
  <si>
    <t>ANAK USIA KELAS 5 SD (11 thn)</t>
  </si>
  <si>
    <t>ANAK USIA KELAS 6 SD (12 thn)</t>
  </si>
  <si>
    <t>ANAK USIA SEKOLAH (7-17 thn)</t>
  </si>
  <si>
    <t>ANAK USIA 7-15 TAHUN</t>
  </si>
  <si>
    <t>USIA 10-19 tahun</t>
  </si>
  <si>
    <t>Remaja (10-17 tahun)</t>
  </si>
  <si>
    <t>Remaja Usia SMP (12-14 tahun)</t>
  </si>
  <si>
    <t>Remaja Usia SMA (15-17 tahun)</t>
  </si>
  <si>
    <t>Remaja Usia SMP dan SMA (12-17 tahun)</t>
  </si>
  <si>
    <t>USIA 15+ tahun</t>
  </si>
  <si>
    <t>Usia Belum Produktif (0-18 tahun)</t>
  </si>
  <si>
    <t>USIA (19-64 tahun)</t>
  </si>
  <si>
    <t>USIA 18-30 tahun</t>
  </si>
  <si>
    <t>USIA 31-45 tahun</t>
  </si>
  <si>
    <t>USIA 46-59 tahun</t>
  </si>
  <si>
    <t>USIA (18-59 TH)</t>
  </si>
  <si>
    <t>Usia Produktif (15-59 TH)</t>
  </si>
  <si>
    <t>USIA (18+ TH)</t>
  </si>
  <si>
    <t>Pra Usia Lanjut (45-59 tahun)</t>
  </si>
  <si>
    <t>Wanita Usia 30-69 tahun</t>
  </si>
  <si>
    <t>PUS</t>
  </si>
  <si>
    <t>LANSIA RESTI (&gt;70 TH)</t>
  </si>
  <si>
    <t>ORANG DGN RESIKO HIV</t>
  </si>
  <si>
    <t>Terduga  TB</t>
  </si>
  <si>
    <t>DM</t>
  </si>
  <si>
    <t>HIPERTENSI</t>
  </si>
  <si>
    <t>KASUS TB</t>
  </si>
  <si>
    <t>SASARAN BARU</t>
  </si>
  <si>
    <t>(0.995 x CBR x Pddk)/1000</t>
  </si>
  <si>
    <t>10 sd 14</t>
  </si>
  <si>
    <t>15 sd 19</t>
  </si>
  <si>
    <t>MENTARAU</t>
  </si>
  <si>
    <t>KAMPUNG JABI</t>
  </si>
  <si>
    <t>KEMENKES 2024</t>
  </si>
  <si>
    <t>CATATAN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</si>
</sst>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3">
    <numFmt numFmtId="164" formatCode="_(* #,##0_);_(* \(#,##0\);_(* &quot;-&quot;_);_(@_)"/>
    <numFmt numFmtId="165" formatCode="_(* #,##0.00_);_(* \(#,##0.00\);_(* &quot;-&quot;_);_(@_)"/>
    <numFmt numFmtId="166" formatCode="_-* #,##0.00_-;\-* #,##0.00_-;_-* &quot;-&quot;??_-;_-@"/>
    <numFmt numFmtId="167" formatCode="0.000000%"/>
    <numFmt numFmtId="168" formatCode="0.0%"/>
    <numFmt numFmtId="169" formatCode="_(* #,##0.0_);_(* \(#,##0.0\);_(* &quot;-&quot;?_);_(@_)"/>
    <numFmt numFmtId="170" formatCode="0.000"/>
    <numFmt numFmtId="171" formatCode="0.00000"/>
    <numFmt numFmtId="172" formatCode="_(* #,##0.0_);_(* \(#,##0.0\);_(* &quot;-&quot;_);_(@_)"/>
    <numFmt numFmtId="173" formatCode="_(* #,##0_);_(* \(#,##0\);_(* &quot;-&quot;??_);_(@_)"/>
    <numFmt numFmtId="174" formatCode="_(* #,##0.00_);_(* \(#,##0.00\);_(* &quot;-&quot;??_);_(@_)"/>
    <numFmt numFmtId="175" formatCode="0.000000"/>
    <numFmt numFmtId="176" formatCode="0.0"/>
  </numFmts>
  <fonts count="33">
    <font>
      <sz val="11.0"/>
      <color theme="1"/>
      <name val="Calibri"/>
      <scheme val="minor"/>
    </font>
    <font>
      <b/>
      <sz val="22.0"/>
      <color rgb="FF000000"/>
      <name val="Calibri"/>
    </font>
    <font>
      <sz val="11.0"/>
      <color theme="1"/>
      <name val="Calibri"/>
    </font>
    <font>
      <sz val="11.0"/>
      <color rgb="FFFFFFFF"/>
      <name val="Calibri"/>
    </font>
    <font>
      <sz val="22.0"/>
      <color rgb="FF000000"/>
      <name val="Calibri"/>
    </font>
    <font>
      <b/>
      <sz val="12.0"/>
      <color rgb="FF000000"/>
      <name val="Calibri"/>
    </font>
    <font>
      <b/>
      <sz val="14.0"/>
      <color rgb="FF000000"/>
      <name val="Calibri"/>
    </font>
    <font/>
    <font>
      <b/>
      <sz val="11.0"/>
      <color rgb="FF000000"/>
      <name val="Calibri"/>
    </font>
    <font>
      <sz val="14.0"/>
      <color rgb="FF000000"/>
      <name val="Calibri"/>
    </font>
    <font>
      <b/>
      <sz val="10.0"/>
      <color rgb="FF000000"/>
      <name val="Calibri"/>
    </font>
    <font>
      <b/>
      <sz val="9.0"/>
      <color rgb="FF000000"/>
      <name val="Calibri"/>
    </font>
    <font>
      <sz val="10.0"/>
      <color rgb="FFD99594"/>
      <name val="Calibri"/>
    </font>
    <font>
      <b/>
      <sz val="11.0"/>
      <color theme="1"/>
      <name val="Calibri"/>
    </font>
    <font>
      <sz val="10.0"/>
      <color rgb="FF000000"/>
      <name val="Calibri"/>
    </font>
    <font>
      <sz val="11.0"/>
      <color rgb="FF000000"/>
      <name val="Calibri"/>
    </font>
    <font>
      <i/>
      <sz val="11.0"/>
      <color theme="1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sz val="11.0"/>
      <color theme="0"/>
      <name val="Calibri"/>
    </font>
    <font>
      <b/>
      <sz val="8.0"/>
      <color rgb="FF000000"/>
      <name val="Calibri"/>
    </font>
    <font>
      <b/>
      <sz val="20.0"/>
      <color rgb="FF002060"/>
      <name val="Calibri"/>
    </font>
    <font>
      <b/>
      <sz val="16.0"/>
      <color rgb="FF002060"/>
      <name val="Calibri"/>
    </font>
    <font>
      <b/>
      <sz val="8.0"/>
      <color rgb="FFBFBFBF"/>
      <name val="Calibri"/>
    </font>
    <font>
      <b/>
      <i/>
      <sz val="10.0"/>
      <color rgb="FF000000"/>
      <name val="Calibri"/>
    </font>
    <font>
      <b/>
      <sz val="11.0"/>
      <color theme="0"/>
      <name val="Calibri"/>
    </font>
    <font>
      <sz val="8.0"/>
      <color rgb="FF000000"/>
      <name val="Calibri"/>
    </font>
    <font>
      <b/>
      <sz val="12.0"/>
      <color theme="0"/>
      <name val="Calibri"/>
    </font>
    <font>
      <sz val="6.0"/>
      <color rgb="FF000000"/>
      <name val="Calibri"/>
    </font>
    <font>
      <sz val="10.0"/>
      <color rgb="FFF7CAAC"/>
      <name val="Calibri"/>
    </font>
    <font>
      <b/>
      <sz val="11.0"/>
      <color rgb="FFFF0000"/>
      <name val="Calibri"/>
    </font>
    <font>
      <b/>
      <sz val="10.0"/>
      <color theme="1"/>
      <name val="Calibri"/>
    </font>
    <font>
      <sz val="10.0"/>
      <color theme="1"/>
      <name val="Calibri"/>
    </font>
  </fonts>
  <fills count="2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C4BD97"/>
        <bgColor rgb="FFC4BD97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  <fill>
      <patternFill patternType="solid">
        <fgColor rgb="FFC2D69B"/>
        <bgColor rgb="FFC2D69B"/>
      </patternFill>
    </fill>
    <fill>
      <patternFill patternType="solid">
        <fgColor rgb="FF33CCFF"/>
        <bgColor rgb="FF33CCFF"/>
      </patternFill>
    </fill>
    <fill>
      <patternFill patternType="solid">
        <fgColor rgb="FFE36C09"/>
        <bgColor rgb="FFE36C09"/>
      </patternFill>
    </fill>
    <fill>
      <patternFill patternType="solid">
        <fgColor rgb="FFB6DDE8"/>
        <bgColor rgb="FFB6DDE8"/>
      </patternFill>
    </fill>
    <fill>
      <patternFill patternType="solid">
        <fgColor rgb="FFF2DBDB"/>
        <bgColor rgb="FFF2DBDB"/>
      </patternFill>
    </fill>
    <fill>
      <patternFill patternType="solid">
        <fgColor rgb="FFFF0000"/>
        <bgColor rgb="FFFF0000"/>
      </patternFill>
    </fill>
    <fill>
      <patternFill patternType="solid">
        <fgColor rgb="FF974806"/>
        <bgColor rgb="FF974806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0070C0"/>
        <bgColor rgb="FF0070C0"/>
      </patternFill>
    </fill>
    <fill>
      <patternFill patternType="solid">
        <fgColor rgb="FFD8D8D8"/>
        <bgColor rgb="FFD8D8D8"/>
      </patternFill>
    </fill>
    <fill>
      <patternFill patternType="solid">
        <fgColor rgb="FFFCE5CD"/>
        <bgColor rgb="FFFCE5CD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9CC2E5"/>
        <bgColor rgb="FF9CC2E5"/>
      </patternFill>
    </fill>
  </fills>
  <borders count="72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medium">
        <color rgb="FF000000"/>
      </left>
      <right/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bottom style="thin">
        <color rgb="FF000000"/>
      </bottom>
    </border>
    <border>
      <left style="medium">
        <color rgb="FF000000"/>
      </left>
      <right/>
    </border>
    <border>
      <left style="thin">
        <color rgb="FF000000"/>
      </left>
      <right/>
      <bottom style="double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/>
      <top style="double">
        <color rgb="FF000000"/>
      </top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 style="hair">
        <color rgb="FF000000"/>
      </top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</border>
    <border>
      <left/>
      <right/>
      <top style="hair">
        <color rgb="FF000000"/>
      </top>
      <bottom/>
    </border>
  </borders>
  <cellStyleXfs count="1">
    <xf borderId="0" fillId="0" fontId="0" numFmtId="0" applyAlignment="1" applyFont="1"/>
  </cellStyleXfs>
  <cellXfs count="40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Font="1"/>
    <xf borderId="1" fillId="2" fontId="3" numFmtId="10" xfId="0" applyAlignment="1" applyBorder="1" applyFill="1" applyFont="1" applyNumberFormat="1">
      <alignment vertical="center"/>
    </xf>
    <xf borderId="0" fillId="0" fontId="4" numFmtId="0" xfId="0" applyAlignment="1" applyFont="1">
      <alignment horizontal="center" vertical="center"/>
    </xf>
    <xf borderId="2" fillId="3" fontId="5" numFmtId="0" xfId="0" applyAlignment="1" applyBorder="1" applyFill="1" applyFont="1">
      <alignment horizontal="center" vertical="center"/>
    </xf>
    <xf borderId="3" fillId="3" fontId="6" numFmtId="0" xfId="0" applyAlignment="1" applyBorder="1" applyFont="1">
      <alignment horizontal="center" shrinkToFit="0" vertical="center" wrapText="1"/>
    </xf>
    <xf borderId="4" fillId="0" fontId="7" numFmtId="0" xfId="0" applyBorder="1" applyFont="1"/>
    <xf borderId="3" fillId="3" fontId="8" numFmtId="0" xfId="0" applyAlignment="1" applyBorder="1" applyFont="1">
      <alignment horizontal="center" vertical="center"/>
    </xf>
    <xf borderId="2" fillId="3" fontId="8" numFmtId="0" xfId="0" applyAlignment="1" applyBorder="1" applyFont="1">
      <alignment horizontal="center" vertical="center"/>
    </xf>
    <xf borderId="2" fillId="3" fontId="8" numFmtId="0" xfId="0" applyAlignment="1" applyBorder="1" applyFont="1">
      <alignment horizontal="center" shrinkToFit="0" vertical="center" wrapText="1"/>
    </xf>
    <xf borderId="2" fillId="3" fontId="9" numFmtId="0" xfId="0" applyAlignment="1" applyBorder="1" applyFont="1">
      <alignment horizontal="center" shrinkToFit="0" vertical="center" wrapText="1"/>
    </xf>
    <xf borderId="5" fillId="3" fontId="8" numFmtId="0" xfId="0" applyAlignment="1" applyBorder="1" applyFont="1">
      <alignment horizontal="center" vertical="center"/>
    </xf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3" fontId="8" numFmtId="0" xfId="0" applyAlignment="1" applyBorder="1" applyFont="1">
      <alignment horizontal="center" shrinkToFit="0" vertical="center" wrapText="1"/>
    </xf>
    <xf borderId="13" fillId="3" fontId="10" numFmtId="0" xfId="0" applyAlignment="1" applyBorder="1" applyFont="1">
      <alignment horizontal="center" shrinkToFit="0" vertical="center" wrapText="1"/>
    </xf>
    <xf borderId="5" fillId="3" fontId="8" numFmtId="0" xfId="0" applyAlignment="1" applyBorder="1" applyFont="1">
      <alignment horizontal="center" shrinkToFit="0" vertical="center" wrapText="1"/>
    </xf>
    <xf borderId="14" fillId="0" fontId="7" numFmtId="0" xfId="0" applyBorder="1" applyFont="1"/>
    <xf borderId="13" fillId="3" fontId="11" numFmtId="0" xfId="0" applyAlignment="1" applyBorder="1" applyFont="1">
      <alignment horizontal="center" shrinkToFit="0" vertical="center" wrapText="1"/>
    </xf>
    <xf borderId="15" fillId="3" fontId="12" numFmtId="0" xfId="0" applyAlignment="1" applyBorder="1" applyFont="1">
      <alignment horizontal="center" shrinkToFit="0" vertical="center" wrapText="1"/>
    </xf>
    <xf borderId="5" fillId="3" fontId="12" numFmtId="0" xfId="0" applyAlignment="1" applyBorder="1" applyFont="1">
      <alignment horizontal="center" shrinkToFit="0" vertical="center" wrapText="1"/>
    </xf>
    <xf borderId="16" fillId="0" fontId="7" numFmtId="0" xfId="0" applyBorder="1" applyFont="1"/>
    <xf borderId="17" fillId="0" fontId="7" numFmtId="0" xfId="0" applyBorder="1" applyFont="1"/>
    <xf borderId="18" fillId="0" fontId="7" numFmtId="0" xfId="0" applyBorder="1" applyFont="1"/>
    <xf borderId="19" fillId="0" fontId="7" numFmtId="0" xfId="0" applyBorder="1" applyFont="1"/>
    <xf borderId="20" fillId="3" fontId="8" numFmtId="0" xfId="0" applyAlignment="1" applyBorder="1" applyFont="1">
      <alignment horizontal="center" vertical="center"/>
    </xf>
    <xf borderId="21" fillId="0" fontId="8" numFmtId="0" xfId="0" applyAlignment="1" applyBorder="1" applyFont="1">
      <alignment horizontal="center" vertical="center"/>
    </xf>
    <xf borderId="22" fillId="0" fontId="8" numFmtId="0" xfId="0" applyAlignment="1" applyBorder="1" applyFont="1">
      <alignment vertical="center"/>
    </xf>
    <xf borderId="23" fillId="0" fontId="8" numFmtId="0" xfId="0" applyAlignment="1" applyBorder="1" applyFont="1">
      <alignment vertical="center"/>
    </xf>
    <xf borderId="13" fillId="4" fontId="13" numFmtId="164" xfId="0" applyAlignment="1" applyBorder="1" applyFill="1" applyFont="1" applyNumberFormat="1">
      <alignment horizontal="center"/>
    </xf>
    <xf borderId="13" fillId="0" fontId="13" numFmtId="164" xfId="0" applyAlignment="1" applyBorder="1" applyFont="1" applyNumberFormat="1">
      <alignment horizontal="center"/>
    </xf>
    <xf borderId="13" fillId="4" fontId="2" numFmtId="164" xfId="0" applyAlignment="1" applyBorder="1" applyFont="1" applyNumberFormat="1">
      <alignment horizontal="center"/>
    </xf>
    <xf borderId="24" fillId="0" fontId="2" numFmtId="0" xfId="0" applyAlignment="1" applyBorder="1" applyFont="1">
      <alignment horizontal="center" vertical="center"/>
    </xf>
    <xf borderId="25" fillId="0" fontId="2" numFmtId="0" xfId="0" applyAlignment="1" applyBorder="1" applyFont="1">
      <alignment horizontal="center" vertical="center"/>
    </xf>
    <xf borderId="26" fillId="0" fontId="2" numFmtId="0" xfId="0" applyAlignment="1" applyBorder="1" applyFont="1">
      <alignment horizontal="left" vertical="center"/>
    </xf>
    <xf borderId="13" fillId="0" fontId="2" numFmtId="164" xfId="0" applyAlignment="1" applyBorder="1" applyFont="1" applyNumberFormat="1">
      <alignment horizontal="center"/>
    </xf>
    <xf borderId="13" fillId="5" fontId="2" numFmtId="164" xfId="0" applyAlignment="1" applyBorder="1" applyFill="1" applyFont="1" applyNumberFormat="1">
      <alignment horizontal="center"/>
    </xf>
    <xf borderId="24" fillId="6" fontId="2" numFmtId="0" xfId="0" applyAlignment="1" applyBorder="1" applyFill="1" applyFont="1">
      <alignment horizontal="center" vertical="center"/>
    </xf>
    <xf borderId="27" fillId="6" fontId="2" numFmtId="0" xfId="0" applyAlignment="1" applyBorder="1" applyFont="1">
      <alignment vertical="center"/>
    </xf>
    <xf borderId="28" fillId="6" fontId="2" numFmtId="0" xfId="0" applyAlignment="1" applyBorder="1" applyFont="1">
      <alignment vertical="center"/>
    </xf>
    <xf borderId="13" fillId="6" fontId="2" numFmtId="164" xfId="0" applyAlignment="1" applyBorder="1" applyFont="1" applyNumberFormat="1">
      <alignment horizontal="center"/>
    </xf>
    <xf borderId="13" fillId="7" fontId="2" numFmtId="164" xfId="0" applyAlignment="1" applyBorder="1" applyFill="1" applyFont="1" applyNumberFormat="1">
      <alignment horizontal="center"/>
    </xf>
    <xf borderId="24" fillId="0" fontId="8" numFmtId="0" xfId="0" applyAlignment="1" applyBorder="1" applyFont="1">
      <alignment horizontal="center" vertical="center"/>
    </xf>
    <xf borderId="25" fillId="0" fontId="8" numFmtId="0" xfId="0" applyAlignment="1" applyBorder="1" applyFont="1">
      <alignment vertical="center"/>
    </xf>
    <xf borderId="26" fillId="0" fontId="8" numFmtId="0" xfId="0" applyAlignment="1" applyBorder="1" applyFont="1">
      <alignment vertical="center"/>
    </xf>
    <xf borderId="28" fillId="2" fontId="14" numFmtId="0" xfId="0" applyAlignment="1" applyBorder="1" applyFont="1">
      <alignment shrinkToFit="0" vertical="center" wrapText="1"/>
    </xf>
    <xf borderId="28" fillId="2" fontId="15" numFmtId="0" xfId="0" applyAlignment="1" applyBorder="1" applyFont="1">
      <alignment shrinkToFit="0" vertical="center" wrapText="1"/>
    </xf>
    <xf borderId="13" fillId="8" fontId="16" numFmtId="164" xfId="0" applyAlignment="1" applyBorder="1" applyFill="1" applyFont="1" applyNumberFormat="1">
      <alignment horizontal="center"/>
    </xf>
    <xf borderId="13" fillId="9" fontId="2" numFmtId="164" xfId="0" applyAlignment="1" applyBorder="1" applyFill="1" applyFont="1" applyNumberFormat="1">
      <alignment horizontal="center"/>
    </xf>
    <xf borderId="25" fillId="0" fontId="13" numFmtId="0" xfId="0" applyAlignment="1" applyBorder="1" applyFont="1">
      <alignment horizontal="left" vertical="center"/>
    </xf>
    <xf borderId="29" fillId="0" fontId="7" numFmtId="0" xfId="0" applyBorder="1" applyFont="1"/>
    <xf borderId="13" fillId="10" fontId="16" numFmtId="164" xfId="0" applyAlignment="1" applyBorder="1" applyFill="1" applyFont="1" applyNumberFormat="1">
      <alignment horizontal="center"/>
    </xf>
    <xf borderId="13" fillId="11" fontId="16" numFmtId="164" xfId="0" applyAlignment="1" applyBorder="1" applyFill="1" applyFont="1" applyNumberFormat="1">
      <alignment horizontal="center"/>
    </xf>
    <xf borderId="24" fillId="5" fontId="2" numFmtId="0" xfId="0" applyAlignment="1" applyBorder="1" applyFont="1">
      <alignment horizontal="center" vertical="center"/>
    </xf>
    <xf borderId="27" fillId="5" fontId="13" numFmtId="0" xfId="0" applyAlignment="1" applyBorder="1" applyFont="1">
      <alignment horizontal="left" vertical="center"/>
    </xf>
    <xf borderId="28" fillId="5" fontId="15" numFmtId="0" xfId="0" applyAlignment="1" applyBorder="1" applyFont="1">
      <alignment shrinkToFit="0" vertical="center" wrapText="1"/>
    </xf>
    <xf borderId="13" fillId="5" fontId="13" numFmtId="164" xfId="0" applyAlignment="1" applyBorder="1" applyFont="1" applyNumberFormat="1">
      <alignment horizontal="center"/>
    </xf>
    <xf borderId="13" fillId="12" fontId="2" numFmtId="164" xfId="0" applyAlignment="1" applyBorder="1" applyFill="1" applyFont="1" applyNumberFormat="1">
      <alignment horizontal="center"/>
    </xf>
    <xf borderId="26" fillId="0" fontId="2" numFmtId="0" xfId="0" applyAlignment="1" applyBorder="1" applyFont="1">
      <alignment vertical="center"/>
    </xf>
    <xf borderId="25" fillId="0" fontId="8" numFmtId="0" xfId="0" applyAlignment="1" applyBorder="1" applyFont="1">
      <alignment horizontal="left" vertical="center"/>
    </xf>
    <xf borderId="27" fillId="6" fontId="2" numFmtId="0" xfId="0" applyAlignment="1" applyBorder="1" applyFont="1">
      <alignment horizontal="center" vertical="center"/>
    </xf>
    <xf borderId="28" fillId="6" fontId="15" numFmtId="0" xfId="0" applyAlignment="1" applyBorder="1" applyFont="1">
      <alignment shrinkToFit="0" vertical="center" wrapText="1"/>
    </xf>
    <xf borderId="1" fillId="6" fontId="2" numFmtId="0" xfId="0" applyBorder="1" applyFont="1"/>
    <xf borderId="24" fillId="5" fontId="13" numFmtId="0" xfId="0" applyAlignment="1" applyBorder="1" applyFont="1">
      <alignment horizontal="center" vertical="center"/>
    </xf>
    <xf borderId="27" fillId="5" fontId="13" numFmtId="0" xfId="0" applyAlignment="1" applyBorder="1" applyFont="1">
      <alignment vertical="center"/>
    </xf>
    <xf borderId="28" fillId="5" fontId="13" numFmtId="0" xfId="0" applyAlignment="1" applyBorder="1" applyFont="1">
      <alignment vertical="center"/>
    </xf>
    <xf borderId="13" fillId="13" fontId="2" numFmtId="164" xfId="0" applyAlignment="1" applyBorder="1" applyFill="1" applyFont="1" applyNumberFormat="1">
      <alignment horizontal="center"/>
    </xf>
    <xf borderId="1" fillId="5" fontId="2" numFmtId="0" xfId="0" applyBorder="1" applyFont="1"/>
    <xf borderId="24" fillId="5" fontId="8" numFmtId="0" xfId="0" applyAlignment="1" applyBorder="1" applyFont="1">
      <alignment horizontal="center" vertical="center"/>
    </xf>
    <xf borderId="27" fillId="5" fontId="8" numFmtId="0" xfId="0" applyAlignment="1" applyBorder="1" applyFont="1">
      <alignment vertical="center"/>
    </xf>
    <xf borderId="28" fillId="5" fontId="8" numFmtId="0" xfId="0" applyAlignment="1" applyBorder="1" applyFont="1">
      <alignment vertical="center"/>
    </xf>
    <xf borderId="13" fillId="8" fontId="2" numFmtId="164" xfId="0" applyAlignment="1" applyBorder="1" applyFont="1" applyNumberFormat="1">
      <alignment horizontal="center"/>
    </xf>
    <xf borderId="13" fillId="10" fontId="2" numFmtId="164" xfId="0" applyAlignment="1" applyBorder="1" applyFont="1" applyNumberFormat="1">
      <alignment horizontal="center"/>
    </xf>
    <xf borderId="1" fillId="9" fontId="2" numFmtId="164" xfId="0" applyBorder="1" applyFont="1" applyNumberFormat="1"/>
    <xf borderId="13" fillId="9" fontId="2" numFmtId="164" xfId="0" applyBorder="1" applyFont="1" applyNumberFormat="1"/>
    <xf borderId="27" fillId="6" fontId="13" numFmtId="0" xfId="0" applyAlignment="1" applyBorder="1" applyFont="1">
      <alignment vertical="center"/>
    </xf>
    <xf borderId="13" fillId="6" fontId="13" numFmtId="164" xfId="0" applyAlignment="1" applyBorder="1" applyFont="1" applyNumberFormat="1">
      <alignment horizontal="center"/>
    </xf>
    <xf borderId="24" fillId="0" fontId="13" numFmtId="0" xfId="0" applyAlignment="1" applyBorder="1" applyFont="1">
      <alignment horizontal="center" vertical="center"/>
    </xf>
    <xf borderId="30" fillId="6" fontId="5" numFmtId="0" xfId="0" applyAlignment="1" applyBorder="1" applyFont="1">
      <alignment horizontal="center" vertical="center"/>
    </xf>
    <xf borderId="31" fillId="0" fontId="7" numFmtId="0" xfId="0" applyBorder="1" applyFont="1"/>
    <xf borderId="32" fillId="0" fontId="7" numFmtId="0" xfId="0" applyBorder="1" applyFont="1"/>
    <xf borderId="13" fillId="6" fontId="13" numFmtId="165" xfId="0" applyAlignment="1" applyBorder="1" applyFont="1" applyNumberFormat="1">
      <alignment horizontal="center"/>
    </xf>
    <xf borderId="33" fillId="5" fontId="2" numFmtId="164" xfId="0" applyAlignment="1" applyBorder="1" applyFont="1" applyNumberFormat="1">
      <alignment horizontal="center"/>
    </xf>
    <xf borderId="0" fillId="0" fontId="17" numFmtId="0" xfId="0" applyAlignment="1" applyFont="1">
      <alignment horizontal="left" vertical="center"/>
    </xf>
    <xf borderId="0" fillId="0" fontId="2" numFmtId="1" xfId="0" applyFont="1" applyNumberFormat="1"/>
    <xf borderId="1" fillId="5" fontId="2" numFmtId="164" xfId="0" applyAlignment="1" applyBorder="1" applyFont="1" applyNumberFormat="1">
      <alignment horizontal="center"/>
    </xf>
    <xf borderId="0" fillId="0" fontId="2" numFmtId="164" xfId="0" applyFont="1" applyNumberFormat="1"/>
    <xf borderId="34" fillId="9" fontId="18" numFmtId="0" xfId="0" applyAlignment="1" applyBorder="1" applyFont="1">
      <alignment horizontal="center" vertical="center"/>
    </xf>
    <xf borderId="35" fillId="0" fontId="7" numFmtId="0" xfId="0" applyBorder="1" applyFont="1"/>
    <xf borderId="36" fillId="0" fontId="7" numFmtId="0" xfId="0" applyBorder="1" applyFont="1"/>
    <xf borderId="1" fillId="6" fontId="18" numFmtId="3" xfId="0" applyAlignment="1" applyBorder="1" applyFont="1" applyNumberFormat="1">
      <alignment vertical="center"/>
    </xf>
    <xf borderId="37" fillId="6" fontId="18" numFmtId="0" xfId="0" applyAlignment="1" applyBorder="1" applyFont="1">
      <alignment vertical="center"/>
    </xf>
    <xf borderId="0" fillId="0" fontId="2" numFmtId="166" xfId="0" applyFont="1" applyNumberFormat="1"/>
    <xf borderId="0" fillId="0" fontId="19" numFmtId="166" xfId="0" applyFont="1" applyNumberFormat="1"/>
    <xf borderId="0" fillId="0" fontId="19" numFmtId="0" xfId="0" applyFont="1"/>
    <xf borderId="0" fillId="0" fontId="20" numFmtId="10" xfId="0" applyAlignment="1" applyFont="1" applyNumberFormat="1">
      <alignment horizontal="center" vertical="center"/>
    </xf>
    <xf borderId="0" fillId="0" fontId="21" numFmtId="0" xfId="0" applyAlignment="1" applyFont="1">
      <alignment vertical="top"/>
    </xf>
    <xf borderId="0" fillId="0" fontId="22" numFmtId="0" xfId="0" applyAlignment="1" applyFont="1">
      <alignment vertical="center"/>
    </xf>
    <xf borderId="0" fillId="0" fontId="23" numFmtId="164" xfId="0" applyAlignment="1" applyFont="1" applyNumberFormat="1">
      <alignment vertical="center"/>
    </xf>
    <xf borderId="1" fillId="2" fontId="2" numFmtId="10" xfId="0" applyAlignment="1" applyBorder="1" applyFont="1" applyNumberFormat="1">
      <alignment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167" xfId="0" applyAlignment="1" applyFont="1" applyNumberFormat="1">
      <alignment horizontal="center" vertical="center"/>
    </xf>
    <xf borderId="0" fillId="0" fontId="2" numFmtId="10" xfId="0" applyAlignment="1" applyFont="1" applyNumberFormat="1">
      <alignment horizontal="center" vertical="center"/>
    </xf>
    <xf borderId="38" fillId="14" fontId="5" numFmtId="0" xfId="0" applyAlignment="1" applyBorder="1" applyFill="1" applyFont="1">
      <alignment horizontal="center" vertical="center"/>
    </xf>
    <xf borderId="3" fillId="14" fontId="6" numFmtId="0" xfId="0" applyAlignment="1" applyBorder="1" applyFont="1">
      <alignment horizontal="center" shrinkToFit="0" vertical="center" wrapText="1"/>
    </xf>
    <xf borderId="3" fillId="14" fontId="8" numFmtId="0" xfId="0" applyAlignment="1" applyBorder="1" applyFont="1">
      <alignment horizontal="center" vertical="center"/>
    </xf>
    <xf borderId="2" fillId="14" fontId="8" numFmtId="0" xfId="0" applyAlignment="1" applyBorder="1" applyFont="1">
      <alignment horizontal="center" vertical="center"/>
    </xf>
    <xf borderId="39" fillId="0" fontId="7" numFmtId="0" xfId="0" applyBorder="1" applyFont="1"/>
    <xf borderId="40" fillId="15" fontId="5" numFmtId="0" xfId="0" applyAlignment="1" applyBorder="1" applyFill="1" applyFont="1">
      <alignment horizontal="center" vertical="center"/>
    </xf>
    <xf borderId="41" fillId="15" fontId="6" numFmtId="0" xfId="0" applyAlignment="1" applyBorder="1" applyFont="1">
      <alignment horizontal="center" shrinkToFit="0" vertical="center" wrapText="1"/>
    </xf>
    <xf borderId="42" fillId="0" fontId="7" numFmtId="0" xfId="0" applyBorder="1" applyFont="1"/>
    <xf borderId="5" fillId="15" fontId="8" numFmtId="0" xfId="0" applyAlignment="1" applyBorder="1" applyFont="1">
      <alignment horizontal="center" vertical="center"/>
    </xf>
    <xf borderId="43" fillId="0" fontId="2" numFmtId="0" xfId="0" applyAlignment="1" applyBorder="1" applyFont="1">
      <alignment horizontal="center"/>
    </xf>
    <xf borderId="43" fillId="0" fontId="7" numFmtId="0" xfId="0" applyBorder="1" applyFont="1"/>
    <xf borderId="0" fillId="0" fontId="2" numFmtId="0" xfId="0" applyAlignment="1" applyFont="1">
      <alignment horizontal="center"/>
    </xf>
    <xf borderId="2" fillId="14" fontId="11" numFmtId="0" xfId="0" applyAlignment="1" applyBorder="1" applyFont="1">
      <alignment horizontal="center" vertical="center"/>
    </xf>
    <xf borderId="44" fillId="0" fontId="7" numFmtId="0" xfId="0" applyBorder="1" applyFont="1"/>
    <xf borderId="5" fillId="15" fontId="10" numFmtId="0" xfId="0" applyAlignment="1" applyBorder="1" applyFont="1">
      <alignment horizontal="center" vertical="center"/>
    </xf>
    <xf borderId="2" fillId="15" fontId="10" numFmtId="0" xfId="0" applyAlignment="1" applyBorder="1" applyFont="1">
      <alignment horizontal="center" vertical="center"/>
    </xf>
    <xf borderId="1" fillId="15" fontId="10" numFmtId="0" xfId="0" applyAlignment="1" applyBorder="1" applyFont="1">
      <alignment horizontal="center" vertical="center"/>
    </xf>
    <xf borderId="45" fillId="0" fontId="7" numFmtId="0" xfId="0" applyBorder="1" applyFont="1"/>
    <xf borderId="46" fillId="0" fontId="7" numFmtId="0" xfId="0" applyBorder="1" applyFont="1"/>
    <xf borderId="47" fillId="6" fontId="24" numFmtId="1" xfId="0" applyAlignment="1" applyBorder="1" applyFont="1" applyNumberFormat="1">
      <alignment horizontal="center" vertical="center"/>
    </xf>
    <xf borderId="48" fillId="6" fontId="24" numFmtId="1" xfId="0" applyAlignment="1" applyBorder="1" applyFont="1" applyNumberFormat="1">
      <alignment horizontal="center" vertical="center"/>
    </xf>
    <xf borderId="49" fillId="6" fontId="24" numFmtId="1" xfId="0" applyAlignment="1" applyBorder="1" applyFont="1" applyNumberFormat="1">
      <alignment horizontal="center" vertical="center"/>
    </xf>
    <xf borderId="50" fillId="0" fontId="7" numFmtId="0" xfId="0" applyBorder="1" applyFont="1"/>
    <xf borderId="51" fillId="0" fontId="7" numFmtId="0" xfId="0" applyBorder="1" applyFont="1"/>
    <xf borderId="52" fillId="0" fontId="7" numFmtId="0" xfId="0" applyBorder="1" applyFont="1"/>
    <xf borderId="53" fillId="0" fontId="7" numFmtId="0" xfId="0" applyBorder="1" applyFont="1"/>
    <xf borderId="20" fillId="16" fontId="25" numFmtId="0" xfId="0" applyAlignment="1" applyBorder="1" applyFill="1" applyFont="1">
      <alignment horizontal="center" vertical="center"/>
    </xf>
    <xf borderId="33" fillId="16" fontId="25" numFmtId="0" xfId="0" applyAlignment="1" applyBorder="1" applyFont="1">
      <alignment horizontal="left" vertical="center"/>
    </xf>
    <xf borderId="1" fillId="16" fontId="25" numFmtId="0" xfId="0" applyAlignment="1" applyBorder="1" applyFont="1">
      <alignment vertical="center"/>
    </xf>
    <xf borderId="54" fillId="16" fontId="25" numFmtId="164" xfId="0" applyAlignment="1" applyBorder="1" applyFont="1" applyNumberFormat="1">
      <alignment horizontal="center" vertical="center"/>
    </xf>
    <xf borderId="55" fillId="4" fontId="13" numFmtId="164" xfId="0" applyAlignment="1" applyBorder="1" applyFont="1" applyNumberFormat="1">
      <alignment horizontal="center"/>
    </xf>
    <xf borderId="55" fillId="4" fontId="13" numFmtId="9" xfId="0" applyAlignment="1" applyBorder="1" applyFont="1" applyNumberFormat="1">
      <alignment horizontal="center"/>
    </xf>
    <xf borderId="1" fillId="4" fontId="13" numFmtId="9" xfId="0" applyAlignment="1" applyBorder="1" applyFont="1" applyNumberFormat="1">
      <alignment horizontal="center"/>
    </xf>
    <xf borderId="0" fillId="0" fontId="2" numFmtId="9" xfId="0" applyFont="1" applyNumberFormat="1"/>
    <xf borderId="24" fillId="17" fontId="2" numFmtId="164" xfId="0" applyAlignment="1" applyBorder="1" applyFill="1" applyFont="1" applyNumberFormat="1">
      <alignment horizontal="center"/>
    </xf>
    <xf borderId="24" fillId="18" fontId="2" numFmtId="164" xfId="0" applyAlignment="1" applyBorder="1" applyFill="1" applyFont="1" applyNumberFormat="1">
      <alignment horizontal="center"/>
    </xf>
    <xf borderId="24" fillId="0" fontId="2" numFmtId="164" xfId="0" applyAlignment="1" applyBorder="1" applyFont="1" applyNumberFormat="1">
      <alignment horizontal="center" vertical="center"/>
    </xf>
    <xf borderId="13" fillId="0" fontId="2" numFmtId="168" xfId="0" applyAlignment="1" applyBorder="1" applyFont="1" applyNumberFormat="1">
      <alignment horizontal="center"/>
    </xf>
    <xf borderId="5" fillId="0" fontId="2" numFmtId="168" xfId="0" applyAlignment="1" applyBorder="1" applyFont="1" applyNumberFormat="1">
      <alignment horizontal="center"/>
    </xf>
    <xf borderId="0" fillId="0" fontId="2" numFmtId="10" xfId="0" applyFont="1" applyNumberFormat="1"/>
    <xf borderId="24" fillId="5" fontId="25" numFmtId="0" xfId="0" applyAlignment="1" applyBorder="1" applyFont="1">
      <alignment horizontal="center" vertical="center"/>
    </xf>
    <xf borderId="27" fillId="19" fontId="25" numFmtId="0" xfId="0" applyAlignment="1" applyBorder="1" applyFill="1" applyFont="1">
      <alignment horizontal="center" vertical="center"/>
    </xf>
    <xf borderId="28" fillId="9" fontId="13" numFmtId="0" xfId="0" applyAlignment="1" applyBorder="1" applyFont="1">
      <alignment vertical="center"/>
    </xf>
    <xf borderId="24" fillId="9" fontId="13" numFmtId="164" xfId="0" applyAlignment="1" applyBorder="1" applyFont="1" applyNumberFormat="1">
      <alignment horizontal="center" vertical="center"/>
    </xf>
    <xf borderId="13" fillId="6" fontId="2" numFmtId="168" xfId="0" applyAlignment="1" applyBorder="1" applyFont="1" applyNumberFormat="1">
      <alignment horizontal="center"/>
    </xf>
    <xf borderId="15" fillId="6" fontId="2" numFmtId="168" xfId="0" applyAlignment="1" applyBorder="1" applyFont="1" applyNumberFormat="1">
      <alignment horizontal="center"/>
    </xf>
    <xf borderId="24" fillId="16" fontId="25" numFmtId="0" xfId="0" applyAlignment="1" applyBorder="1" applyFont="1">
      <alignment horizontal="center" vertical="center"/>
    </xf>
    <xf borderId="27" fillId="16" fontId="25" numFmtId="0" xfId="0" applyAlignment="1" applyBorder="1" applyFont="1">
      <alignment horizontal="left" vertical="center"/>
    </xf>
    <xf borderId="28" fillId="16" fontId="25" numFmtId="0" xfId="0" applyAlignment="1" applyBorder="1" applyFont="1">
      <alignment vertical="center"/>
    </xf>
    <xf borderId="24" fillId="16" fontId="25" numFmtId="164" xfId="0" applyAlignment="1" applyBorder="1" applyFont="1" applyNumberFormat="1">
      <alignment horizontal="center" vertical="center"/>
    </xf>
    <xf borderId="55" fillId="4" fontId="13" numFmtId="168" xfId="0" applyAlignment="1" applyBorder="1" applyFont="1" applyNumberFormat="1">
      <alignment horizontal="center"/>
    </xf>
    <xf borderId="56" fillId="4" fontId="13" numFmtId="168" xfId="0" applyAlignment="1" applyBorder="1" applyFont="1" applyNumberFormat="1">
      <alignment horizontal="center"/>
    </xf>
    <xf borderId="13" fillId="4" fontId="13" numFmtId="168" xfId="0" applyAlignment="1" applyBorder="1" applyFont="1" applyNumberFormat="1">
      <alignment horizontal="center"/>
    </xf>
    <xf borderId="24" fillId="17" fontId="2" numFmtId="164" xfId="0" applyAlignment="1" applyBorder="1" applyFont="1" applyNumberFormat="1">
      <alignment horizontal="center" vertical="center"/>
    </xf>
    <xf borderId="24" fillId="18" fontId="2" numFmtId="164" xfId="0" applyAlignment="1" applyBorder="1" applyFont="1" applyNumberFormat="1">
      <alignment horizontal="center" vertical="center"/>
    </xf>
    <xf borderId="28" fillId="2" fontId="26" numFmtId="0" xfId="0" applyAlignment="1" applyBorder="1" applyFont="1">
      <alignment shrinkToFit="0" vertical="center" wrapText="1"/>
    </xf>
    <xf borderId="15" fillId="4" fontId="13" numFmtId="168" xfId="0" applyAlignment="1" applyBorder="1" applyFont="1" applyNumberFormat="1">
      <alignment horizontal="center"/>
    </xf>
    <xf borderId="28" fillId="9" fontId="13" numFmtId="0" xfId="0" applyAlignment="1" applyBorder="1" applyFont="1">
      <alignment horizontal="left" vertical="center"/>
    </xf>
    <xf borderId="24" fillId="9" fontId="16" numFmtId="164" xfId="0" applyAlignment="1" applyBorder="1" applyFont="1" applyNumberFormat="1">
      <alignment horizontal="center" vertical="center"/>
    </xf>
    <xf borderId="13" fillId="8" fontId="16" numFmtId="168" xfId="0" applyAlignment="1" applyBorder="1" applyFont="1" applyNumberFormat="1">
      <alignment horizontal="center"/>
    </xf>
    <xf borderId="15" fillId="8" fontId="16" numFmtId="168" xfId="0" applyAlignment="1" applyBorder="1" applyFont="1" applyNumberFormat="1">
      <alignment horizontal="center"/>
    </xf>
    <xf borderId="24" fillId="16" fontId="8" numFmtId="0" xfId="0" applyAlignment="1" applyBorder="1" applyFont="1">
      <alignment horizontal="center" vertical="center"/>
    </xf>
    <xf borderId="27" fillId="16" fontId="8" numFmtId="0" xfId="0" applyAlignment="1" applyBorder="1" applyFont="1">
      <alignment horizontal="left" vertical="center"/>
    </xf>
    <xf borderId="28" fillId="16" fontId="8" numFmtId="0" xfId="0" applyAlignment="1" applyBorder="1" applyFont="1">
      <alignment vertical="center"/>
    </xf>
    <xf borderId="0" fillId="0" fontId="2" numFmtId="169" xfId="0" applyFont="1" applyNumberFormat="1"/>
    <xf borderId="13" fillId="8" fontId="13" numFmtId="164" xfId="0" applyAlignment="1" applyBorder="1" applyFont="1" applyNumberFormat="1">
      <alignment horizontal="center"/>
    </xf>
    <xf borderId="13" fillId="0" fontId="13" numFmtId="168" xfId="0" applyAlignment="1" applyBorder="1" applyFont="1" applyNumberFormat="1">
      <alignment horizontal="center"/>
    </xf>
    <xf borderId="5" fillId="0" fontId="13" numFmtId="168" xfId="0" applyAlignment="1" applyBorder="1" applyFont="1" applyNumberFormat="1">
      <alignment horizontal="center"/>
    </xf>
    <xf borderId="13" fillId="5" fontId="16" numFmtId="164" xfId="0" applyAlignment="1" applyBorder="1" applyFont="1" applyNumberFormat="1">
      <alignment horizontal="center"/>
    </xf>
    <xf borderId="13" fillId="5" fontId="16" numFmtId="168" xfId="0" applyAlignment="1" applyBorder="1" applyFont="1" applyNumberFormat="1">
      <alignment horizontal="center"/>
    </xf>
    <xf borderId="15" fillId="5" fontId="16" numFmtId="168" xfId="0" applyAlignment="1" applyBorder="1" applyFont="1" applyNumberFormat="1">
      <alignment horizontal="center"/>
    </xf>
    <xf borderId="28" fillId="2" fontId="2" numFmtId="0" xfId="0" applyAlignment="1" applyBorder="1" applyFont="1">
      <alignment shrinkToFit="0" vertical="center" wrapText="1"/>
    </xf>
    <xf borderId="24" fillId="6" fontId="2" numFmtId="168" xfId="0" applyAlignment="1" applyBorder="1" applyFont="1" applyNumberFormat="1">
      <alignment horizontal="center" vertical="center"/>
    </xf>
    <xf borderId="27" fillId="6" fontId="2" numFmtId="168" xfId="0" applyAlignment="1" applyBorder="1" applyFont="1" applyNumberFormat="1">
      <alignment horizontal="center" vertical="center"/>
    </xf>
    <xf borderId="13" fillId="6" fontId="2" numFmtId="168" xfId="0" applyAlignment="1" applyBorder="1" applyFont="1" applyNumberFormat="1">
      <alignment horizontal="center" vertical="center"/>
    </xf>
    <xf borderId="24" fillId="5" fontId="2" numFmtId="0" xfId="0" applyAlignment="1" applyBorder="1" applyFont="1">
      <alignment vertical="center"/>
    </xf>
    <xf borderId="27" fillId="5" fontId="2" numFmtId="0" xfId="0" applyAlignment="1" applyBorder="1" applyFont="1">
      <alignment horizontal="center" vertical="center"/>
    </xf>
    <xf borderId="28" fillId="5" fontId="2" numFmtId="0" xfId="0" applyAlignment="1" applyBorder="1" applyFont="1">
      <alignment vertical="center"/>
    </xf>
    <xf borderId="24" fillId="17" fontId="2" numFmtId="164" xfId="0" applyAlignment="1" applyBorder="1" applyFont="1" applyNumberFormat="1">
      <alignment vertical="center"/>
    </xf>
    <xf borderId="24" fillId="18" fontId="2" numFmtId="164" xfId="0" applyAlignment="1" applyBorder="1" applyFont="1" applyNumberFormat="1">
      <alignment vertical="center"/>
    </xf>
    <xf borderId="13" fillId="8" fontId="2" numFmtId="168" xfId="0" applyAlignment="1" applyBorder="1" applyFont="1" applyNumberFormat="1">
      <alignment horizontal="center"/>
    </xf>
    <xf borderId="15" fillId="8" fontId="2" numFmtId="168" xfId="0" applyAlignment="1" applyBorder="1" applyFont="1" applyNumberFormat="1">
      <alignment horizontal="center"/>
    </xf>
    <xf borderId="28" fillId="9" fontId="13" numFmtId="0" xfId="0" applyAlignment="1" applyBorder="1" applyFont="1">
      <alignment shrinkToFit="0" vertical="center" wrapText="1"/>
    </xf>
    <xf borderId="24" fillId="16" fontId="13" numFmtId="0" xfId="0" applyAlignment="1" applyBorder="1" applyFont="1">
      <alignment horizontal="center" vertical="center"/>
    </xf>
    <xf borderId="27" fillId="16" fontId="13" numFmtId="0" xfId="0" applyAlignment="1" applyBorder="1" applyFont="1">
      <alignment horizontal="left" vertical="center"/>
    </xf>
    <xf borderId="28" fillId="16" fontId="13" numFmtId="0" xfId="0" applyAlignment="1" applyBorder="1" applyFont="1">
      <alignment vertical="center"/>
    </xf>
    <xf borderId="24" fillId="9" fontId="2" numFmtId="164" xfId="0" applyAlignment="1" applyBorder="1" applyFont="1" applyNumberFormat="1">
      <alignment horizontal="center" vertical="center"/>
    </xf>
    <xf borderId="28" fillId="2" fontId="15" numFmtId="168" xfId="0" applyAlignment="1" applyBorder="1" applyFont="1" applyNumberFormat="1">
      <alignment shrinkToFit="0" vertical="center" wrapText="1"/>
    </xf>
    <xf borderId="13" fillId="2" fontId="15" numFmtId="168" xfId="0" applyAlignment="1" applyBorder="1" applyFont="1" applyNumberFormat="1">
      <alignment shrinkToFit="0" vertical="center" wrapText="1"/>
    </xf>
    <xf borderId="55" fillId="20" fontId="27" numFmtId="0" xfId="0" applyAlignment="1" applyBorder="1" applyFill="1" applyFont="1">
      <alignment horizontal="center" vertical="center"/>
    </xf>
    <xf borderId="57" fillId="20" fontId="27" numFmtId="0" xfId="0" applyAlignment="1" applyBorder="1" applyFont="1">
      <alignment horizontal="center" vertical="center"/>
    </xf>
    <xf borderId="58" fillId="0" fontId="7" numFmtId="0" xfId="0" applyBorder="1" applyFont="1"/>
    <xf borderId="55" fillId="20" fontId="25" numFmtId="164" xfId="0" applyAlignment="1" applyBorder="1" applyFont="1" applyNumberFormat="1">
      <alignment horizontal="center" vertical="center"/>
    </xf>
    <xf borderId="59" fillId="0" fontId="7" numFmtId="0" xfId="0" applyBorder="1" applyFont="1"/>
    <xf borderId="13" fillId="6" fontId="13" numFmtId="168" xfId="0" applyAlignment="1" applyBorder="1" applyFont="1" applyNumberFormat="1">
      <alignment horizontal="center"/>
    </xf>
    <xf borderId="15" fillId="6" fontId="13" numFmtId="168" xfId="0" applyAlignment="1" applyBorder="1" applyFont="1" applyNumberFormat="1">
      <alignment horizontal="center"/>
    </xf>
    <xf borderId="1" fillId="5" fontId="2" numFmtId="0" xfId="0" applyAlignment="1" applyBorder="1" applyFont="1">
      <alignment vertical="center"/>
    </xf>
    <xf borderId="1" fillId="5" fontId="2" numFmtId="0" xfId="0" applyAlignment="1" applyBorder="1" applyFont="1">
      <alignment horizontal="center" vertical="center"/>
    </xf>
    <xf borderId="1" fillId="6" fontId="2" numFmtId="164" xfId="0" applyAlignment="1" applyBorder="1" applyFont="1" applyNumberFormat="1">
      <alignment horizontal="center"/>
    </xf>
    <xf borderId="13" fillId="10" fontId="2" numFmtId="0" xfId="0" applyAlignment="1" applyBorder="1" applyFont="1">
      <alignment vertical="center"/>
    </xf>
    <xf borderId="13" fillId="10" fontId="2" numFmtId="0" xfId="0" applyAlignment="1" applyBorder="1" applyFont="1">
      <alignment horizontal="center" vertical="center"/>
    </xf>
    <xf borderId="13" fillId="10" fontId="2" numFmtId="164" xfId="0" applyAlignment="1" applyBorder="1" applyFont="1" applyNumberFormat="1">
      <alignment horizontal="center" vertical="center"/>
    </xf>
    <xf borderId="0" fillId="0" fontId="2" numFmtId="1" xfId="0" applyAlignment="1" applyFont="1" applyNumberFormat="1">
      <alignment horizontal="center" vertical="center"/>
    </xf>
    <xf borderId="3" fillId="0" fontId="2" numFmtId="0" xfId="0" applyBorder="1" applyFont="1"/>
    <xf borderId="60" fillId="0" fontId="2" numFmtId="0" xfId="0" applyBorder="1" applyFont="1"/>
    <xf borderId="60" fillId="0" fontId="2" numFmtId="3" xfId="0" applyBorder="1" applyFont="1" applyNumberFormat="1"/>
    <xf borderId="4" fillId="0" fontId="2" numFmtId="0" xfId="0" applyBorder="1" applyFont="1"/>
    <xf borderId="13" fillId="5" fontId="2" numFmtId="0" xfId="0" applyAlignment="1" applyBorder="1" applyFont="1">
      <alignment vertical="center"/>
    </xf>
    <xf borderId="13" fillId="17" fontId="13" numFmtId="0" xfId="0" applyAlignment="1" applyBorder="1" applyFont="1">
      <alignment horizontal="center" vertical="center"/>
    </xf>
    <xf borderId="1" fillId="5" fontId="2" numFmtId="164" xfId="0" applyAlignment="1" applyBorder="1" applyFont="1" applyNumberFormat="1">
      <alignment horizontal="center" vertical="center"/>
    </xf>
    <xf borderId="9" fillId="0" fontId="2" numFmtId="0" xfId="0" applyBorder="1" applyFont="1"/>
    <xf borderId="0" fillId="0" fontId="2" numFmtId="3" xfId="0" applyFont="1" applyNumberFormat="1"/>
    <xf borderId="10" fillId="0" fontId="2" numFmtId="0" xfId="0" applyBorder="1" applyFont="1"/>
    <xf borderId="13" fillId="17" fontId="13" numFmtId="10" xfId="0" applyAlignment="1" applyBorder="1" applyFont="1" applyNumberFormat="1">
      <alignment horizontal="center" vertical="center"/>
    </xf>
    <xf borderId="1" fillId="5" fontId="2" numFmtId="10" xfId="0" applyAlignment="1" applyBorder="1" applyFont="1" applyNumberFormat="1">
      <alignment horizontal="center" vertical="center"/>
    </xf>
    <xf borderId="11" fillId="0" fontId="2" numFmtId="0" xfId="0" applyBorder="1" applyFont="1"/>
    <xf borderId="43" fillId="0" fontId="2" numFmtId="0" xfId="0" applyBorder="1" applyFont="1"/>
    <xf borderId="43" fillId="0" fontId="2" numFmtId="1" xfId="0" applyBorder="1" applyFont="1" applyNumberFormat="1"/>
    <xf borderId="12" fillId="0" fontId="2" numFmtId="0" xfId="0" applyBorder="1" applyFont="1"/>
    <xf borderId="0" fillId="0" fontId="2" numFmtId="164" xfId="0" applyAlignment="1" applyFont="1" applyNumberFormat="1">
      <alignment vertical="center"/>
    </xf>
    <xf borderId="0" fillId="0" fontId="2" numFmtId="170" xfId="0" applyAlignment="1" applyFont="1" applyNumberFormat="1">
      <alignment vertical="center"/>
    </xf>
    <xf borderId="0" fillId="0" fontId="2" numFmtId="3" xfId="0" applyAlignment="1" applyFont="1" applyNumberFormat="1">
      <alignment vertical="center"/>
    </xf>
    <xf borderId="38" fillId="21" fontId="5" numFmtId="0" xfId="0" applyAlignment="1" applyBorder="1" applyFill="1" applyFont="1">
      <alignment horizontal="center" vertical="center"/>
    </xf>
    <xf borderId="3" fillId="21" fontId="6" numFmtId="0" xfId="0" applyAlignment="1" applyBorder="1" applyFont="1">
      <alignment horizontal="center" shrinkToFit="0" vertical="center" wrapText="1"/>
    </xf>
    <xf borderId="3" fillId="22" fontId="8" numFmtId="0" xfId="0" applyAlignment="1" applyBorder="1" applyFill="1" applyFont="1">
      <alignment horizontal="center" shrinkToFit="0" vertical="center" wrapText="1"/>
    </xf>
    <xf borderId="2" fillId="22" fontId="8" numFmtId="0" xfId="0" applyAlignment="1" applyBorder="1" applyFont="1">
      <alignment horizontal="center" shrinkToFit="0" vertical="center" wrapText="1"/>
    </xf>
    <xf borderId="3" fillId="22" fontId="8" numFmtId="170" xfId="0" applyAlignment="1" applyBorder="1" applyFont="1" applyNumberFormat="1">
      <alignment horizontal="center" vertical="center"/>
    </xf>
    <xf borderId="3" fillId="21" fontId="8" numFmtId="0" xfId="0" applyAlignment="1" applyBorder="1" applyFont="1">
      <alignment horizontal="center" vertical="center"/>
    </xf>
    <xf borderId="2" fillId="21" fontId="8" numFmtId="0" xfId="0" applyAlignment="1" applyBorder="1" applyFont="1">
      <alignment horizontal="center" shrinkToFit="0" vertical="center" wrapText="1"/>
    </xf>
    <xf borderId="54" fillId="21" fontId="8" numFmtId="0" xfId="0" applyAlignment="1" applyBorder="1" applyFont="1">
      <alignment horizontal="center" shrinkToFit="0" vertical="center" wrapText="1"/>
    </xf>
    <xf borderId="2" fillId="21" fontId="9" numFmtId="0" xfId="0" applyAlignment="1" applyBorder="1" applyFont="1">
      <alignment horizontal="center" shrinkToFit="0" vertical="center" wrapText="1"/>
    </xf>
    <xf borderId="5" fillId="21" fontId="8" numFmtId="0" xfId="0" applyAlignment="1" applyBorder="1" applyFont="1">
      <alignment horizontal="center" vertical="center"/>
    </xf>
    <xf borderId="20" fillId="21" fontId="8" numFmtId="0" xfId="0" applyAlignment="1" applyBorder="1" applyFont="1">
      <alignment horizontal="center" shrinkToFit="0" vertical="center" wrapText="1"/>
    </xf>
    <xf borderId="13" fillId="23" fontId="8" numFmtId="0" xfId="0" applyAlignment="1" applyBorder="1" applyFill="1" applyFont="1">
      <alignment horizontal="center" shrinkToFit="0" vertical="center" wrapText="1"/>
    </xf>
    <xf borderId="13" fillId="23" fontId="10" numFmtId="0" xfId="0" applyAlignment="1" applyBorder="1" applyFont="1">
      <alignment horizontal="center" shrinkToFit="0" vertical="center" wrapText="1"/>
    </xf>
    <xf borderId="5" fillId="23" fontId="8" numFmtId="164" xfId="0" applyAlignment="1" applyBorder="1" applyFont="1" applyNumberFormat="1">
      <alignment horizontal="center" shrinkToFit="0" vertical="center" wrapText="1"/>
    </xf>
    <xf borderId="5" fillId="21" fontId="8" numFmtId="164" xfId="0" applyAlignment="1" applyBorder="1" applyFont="1" applyNumberFormat="1">
      <alignment horizontal="center" shrinkToFit="0" vertical="center" wrapText="1"/>
    </xf>
    <xf borderId="5" fillId="21" fontId="8" numFmtId="0" xfId="0" applyAlignment="1" applyBorder="1" applyFont="1">
      <alignment horizontal="center" shrinkToFit="0" vertical="center" wrapText="1"/>
    </xf>
    <xf borderId="5" fillId="23" fontId="8" numFmtId="0" xfId="0" applyAlignment="1" applyBorder="1" applyFont="1">
      <alignment horizontal="center" shrinkToFit="0" vertical="center" wrapText="1"/>
    </xf>
    <xf borderId="5" fillId="24" fontId="8" numFmtId="0" xfId="0" applyAlignment="1" applyBorder="1" applyFill="1" applyFont="1">
      <alignment horizontal="center" shrinkToFit="0" vertical="center" wrapText="1"/>
    </xf>
    <xf borderId="5" fillId="25" fontId="8" numFmtId="0" xfId="0" applyAlignment="1" applyBorder="1" applyFill="1" applyFont="1">
      <alignment horizontal="center" shrinkToFit="0" vertical="center" wrapText="1"/>
    </xf>
    <xf borderId="5" fillId="8" fontId="8" numFmtId="0" xfId="0" applyAlignment="1" applyBorder="1" applyFont="1">
      <alignment horizontal="center" shrinkToFit="0" vertical="center" wrapText="1"/>
    </xf>
    <xf borderId="13" fillId="21" fontId="8" numFmtId="0" xfId="0" applyAlignment="1" applyBorder="1" applyFont="1">
      <alignment horizontal="center" shrinkToFit="0" vertical="center" wrapText="1"/>
    </xf>
    <xf borderId="15" fillId="23" fontId="8" numFmtId="0" xfId="0" applyAlignment="1" applyBorder="1" applyFont="1">
      <alignment horizontal="center" shrinkToFit="0" vertical="center" wrapText="1"/>
    </xf>
    <xf borderId="15" fillId="23" fontId="8" numFmtId="164" xfId="0" applyAlignment="1" applyBorder="1" applyFont="1" applyNumberFormat="1">
      <alignment horizontal="center" shrinkToFit="0" vertical="center" wrapText="1"/>
    </xf>
    <xf borderId="15" fillId="21" fontId="8" numFmtId="0" xfId="0" applyAlignment="1" applyBorder="1" applyFont="1">
      <alignment shrinkToFit="0" vertical="center" wrapText="1"/>
    </xf>
    <xf borderId="15" fillId="11" fontId="8" numFmtId="164" xfId="0" applyAlignment="1" applyBorder="1" applyFont="1" applyNumberFormat="1">
      <alignment horizontal="center" shrinkToFit="0" vertical="center" wrapText="1"/>
    </xf>
    <xf borderId="2" fillId="22" fontId="8" numFmtId="0" xfId="0" applyAlignment="1" applyBorder="1" applyFont="1">
      <alignment horizontal="center" vertical="center"/>
    </xf>
    <xf borderId="2" fillId="22" fontId="8" numFmtId="170" xfId="0" applyAlignment="1" applyBorder="1" applyFont="1" applyNumberFormat="1">
      <alignment horizontal="center" vertical="center"/>
    </xf>
    <xf borderId="2" fillId="21" fontId="8" numFmtId="0" xfId="0" applyAlignment="1" applyBorder="1" applyFont="1">
      <alignment horizontal="center" vertical="center"/>
    </xf>
    <xf borderId="2" fillId="21" fontId="8" numFmtId="3" xfId="0" applyAlignment="1" applyBorder="1" applyFont="1" applyNumberFormat="1">
      <alignment horizontal="center" vertical="center"/>
    </xf>
    <xf borderId="38" fillId="21" fontId="28" numFmtId="0" xfId="0" applyAlignment="1" applyBorder="1" applyFont="1">
      <alignment horizontal="center" shrinkToFit="0" vertical="center" wrapText="1"/>
    </xf>
    <xf borderId="2" fillId="21" fontId="28" numFmtId="0" xfId="0" applyAlignment="1" applyBorder="1" applyFont="1">
      <alignment horizontal="center" shrinkToFit="0" vertical="center" wrapText="1"/>
    </xf>
    <xf borderId="5" fillId="21" fontId="14" numFmtId="164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horizontal="center"/>
    </xf>
    <xf borderId="15" fillId="21" fontId="2" numFmtId="164" xfId="0" applyAlignment="1" applyBorder="1" applyFont="1" applyNumberFormat="1">
      <alignment horizontal="center" vertical="center"/>
    </xf>
    <xf borderId="13" fillId="21" fontId="2" numFmtId="2" xfId="0" applyAlignment="1" applyBorder="1" applyFont="1" applyNumberFormat="1">
      <alignment horizontal="center" vertical="center"/>
    </xf>
    <xf borderId="61" fillId="21" fontId="14" numFmtId="10" xfId="0" applyAlignment="1" applyBorder="1" applyFont="1" applyNumberFormat="1">
      <alignment vertical="center"/>
    </xf>
    <xf borderId="5" fillId="21" fontId="14" numFmtId="10" xfId="0" applyAlignment="1" applyBorder="1" applyFont="1" applyNumberFormat="1">
      <alignment horizontal="center" vertical="center"/>
    </xf>
    <xf borderId="13" fillId="21" fontId="14" numFmtId="10" xfId="0" applyAlignment="1" applyBorder="1" applyFont="1" applyNumberFormat="1">
      <alignment vertical="center"/>
    </xf>
    <xf borderId="61" fillId="21" fontId="14" numFmtId="0" xfId="0" applyAlignment="1" applyBorder="1" applyFont="1">
      <alignment vertical="center"/>
    </xf>
    <xf borderId="5" fillId="21" fontId="14" numFmtId="9" xfId="0" applyAlignment="1" applyBorder="1" applyFont="1" applyNumberFormat="1">
      <alignment horizontal="center" vertical="center"/>
    </xf>
    <xf borderId="5" fillId="21" fontId="14" numFmtId="164" xfId="0" applyAlignment="1" applyBorder="1" applyFont="1" applyNumberFormat="1">
      <alignment horizontal="center" vertical="center"/>
    </xf>
    <xf borderId="13" fillId="21" fontId="14" numFmtId="9" xfId="0" applyAlignment="1" applyBorder="1" applyFont="1" applyNumberFormat="1">
      <alignment vertical="center"/>
    </xf>
    <xf borderId="61" fillId="21" fontId="14" numFmtId="9" xfId="0" applyAlignment="1" applyBorder="1" applyFont="1" applyNumberFormat="1">
      <alignment vertical="center"/>
    </xf>
    <xf borderId="13" fillId="21" fontId="14" numFmtId="0" xfId="0" applyAlignment="1" applyBorder="1" applyFont="1">
      <alignment vertical="center"/>
    </xf>
    <xf borderId="38" fillId="21" fontId="14" numFmtId="10" xfId="0" applyAlignment="1" applyBorder="1" applyFont="1" applyNumberFormat="1">
      <alignment horizontal="center" vertical="center"/>
    </xf>
    <xf borderId="2" fillId="21" fontId="14" numFmtId="10" xfId="0" applyAlignment="1" applyBorder="1" applyFont="1" applyNumberFormat="1">
      <alignment horizontal="center" vertical="center"/>
    </xf>
    <xf borderId="2" fillId="21" fontId="14" numFmtId="168" xfId="0" applyAlignment="1" applyBorder="1" applyFont="1" applyNumberFormat="1">
      <alignment horizontal="center" vertical="center"/>
    </xf>
    <xf borderId="13" fillId="21" fontId="2" numFmtId="170" xfId="0" applyAlignment="1" applyBorder="1" applyFont="1" applyNumberFormat="1">
      <alignment horizontal="center" vertical="center"/>
    </xf>
    <xf borderId="61" fillId="21" fontId="14" numFmtId="1" xfId="0" applyAlignment="1" applyBorder="1" applyFont="1" applyNumberFormat="1">
      <alignment vertical="center"/>
    </xf>
    <xf borderId="61" fillId="21" fontId="14" numFmtId="164" xfId="0" applyAlignment="1" applyBorder="1" applyFont="1" applyNumberFormat="1">
      <alignment horizontal="center" vertical="center"/>
    </xf>
    <xf borderId="5" fillId="21" fontId="29" numFmtId="10" xfId="0" applyAlignment="1" applyBorder="1" applyFont="1" applyNumberFormat="1">
      <alignment horizontal="center" vertical="center"/>
    </xf>
    <xf borderId="62" fillId="21" fontId="14" numFmtId="10" xfId="0" applyAlignment="1" applyBorder="1" applyFont="1" applyNumberFormat="1">
      <alignment vertical="center"/>
    </xf>
    <xf borderId="2" fillId="21" fontId="14" numFmtId="171" xfId="0" applyAlignment="1" applyBorder="1" applyFont="1" applyNumberFormat="1">
      <alignment horizontal="center" vertical="center"/>
    </xf>
    <xf borderId="55" fillId="21" fontId="8" numFmtId="0" xfId="0" applyAlignment="1" applyBorder="1" applyFont="1">
      <alignment horizontal="center" shrinkToFit="0" vertical="center" wrapText="1"/>
    </xf>
    <xf borderId="63" fillId="0" fontId="7" numFmtId="0" xfId="0" applyBorder="1" applyFont="1"/>
    <xf borderId="20" fillId="21" fontId="8" numFmtId="164" xfId="0" applyAlignment="1" applyBorder="1" applyFont="1" applyNumberFormat="1">
      <alignment horizontal="center" vertical="center"/>
    </xf>
    <xf borderId="20" fillId="21" fontId="8" numFmtId="0" xfId="0" applyAlignment="1" applyBorder="1" applyFont="1">
      <alignment horizontal="center" vertical="center"/>
    </xf>
    <xf borderId="64" fillId="4" fontId="13" numFmtId="3" xfId="0" applyAlignment="1" applyBorder="1" applyFont="1" applyNumberFormat="1">
      <alignment horizontal="center" shrinkToFit="0" vertical="center" wrapText="1"/>
    </xf>
    <xf borderId="65" fillId="4" fontId="13" numFmtId="3" xfId="0" applyAlignment="1" applyBorder="1" applyFont="1" applyNumberFormat="1">
      <alignment horizontal="center" shrinkToFit="0" vertical="center" wrapText="1"/>
    </xf>
    <xf borderId="65" fillId="4" fontId="2" numFmtId="170" xfId="0" applyAlignment="1" applyBorder="1" applyFont="1" applyNumberFormat="1">
      <alignment shrinkToFit="0" vertical="center" wrapText="1"/>
    </xf>
    <xf borderId="65" fillId="4" fontId="2" numFmtId="0" xfId="0" applyAlignment="1" applyBorder="1" applyFont="1">
      <alignment shrinkToFit="0" vertical="center" wrapText="1"/>
    </xf>
    <xf borderId="54" fillId="26" fontId="13" numFmtId="1" xfId="0" applyAlignment="1" applyBorder="1" applyFill="1" applyFont="1" applyNumberFormat="1">
      <alignment horizontal="center" vertical="center"/>
    </xf>
    <xf borderId="54" fillId="26" fontId="13" numFmtId="164" xfId="0" applyAlignment="1" applyBorder="1" applyFont="1" applyNumberFormat="1">
      <alignment horizontal="center" vertical="center"/>
    </xf>
    <xf borderId="13" fillId="26" fontId="13" numFmtId="164" xfId="0" applyAlignment="1" applyBorder="1" applyFont="1" applyNumberFormat="1">
      <alignment horizontal="center" vertical="center"/>
    </xf>
    <xf borderId="13" fillId="4" fontId="13" numFmtId="164" xfId="0" applyAlignment="1" applyBorder="1" applyFont="1" applyNumberFormat="1">
      <alignment horizontal="center" vertical="center"/>
    </xf>
    <xf borderId="66" fillId="0" fontId="2" numFmtId="3" xfId="0" applyAlignment="1" applyBorder="1" applyFont="1" applyNumberFormat="1">
      <alignment horizontal="center" shrinkToFit="0" vertical="center" wrapText="1"/>
    </xf>
    <xf borderId="67" fillId="0" fontId="2" numFmtId="3" xfId="0" applyAlignment="1" applyBorder="1" applyFont="1" applyNumberFormat="1">
      <alignment horizontal="center" shrinkToFit="0" vertical="center" wrapText="1"/>
    </xf>
    <xf borderId="67" fillId="0" fontId="2" numFmtId="170" xfId="0" applyAlignment="1" applyBorder="1" applyFont="1" applyNumberFormat="1">
      <alignment horizontal="center" shrinkToFit="0" vertical="center" wrapText="1"/>
    </xf>
    <xf borderId="67" fillId="0" fontId="2" numFmtId="2" xfId="0" applyAlignment="1" applyBorder="1" applyFont="1" applyNumberFormat="1">
      <alignment shrinkToFit="0" vertical="center" wrapText="1"/>
    </xf>
    <xf borderId="67" fillId="0" fontId="16" numFmtId="3" xfId="0" applyAlignment="1" applyBorder="1" applyFont="1" applyNumberFormat="1">
      <alignment horizontal="center" shrinkToFit="0" vertical="center" wrapText="1"/>
    </xf>
    <xf borderId="13" fillId="0" fontId="2" numFmtId="164" xfId="0" applyAlignment="1" applyBorder="1" applyFont="1" applyNumberFormat="1">
      <alignment horizontal="center" vertical="center"/>
    </xf>
    <xf borderId="13" fillId="5" fontId="2" numFmtId="164" xfId="0" applyAlignment="1" applyBorder="1" applyFont="1" applyNumberFormat="1">
      <alignment horizontal="center" vertical="center"/>
    </xf>
    <xf borderId="13" fillId="0" fontId="2" numFmtId="1" xfId="0" applyAlignment="1" applyBorder="1" applyFont="1" applyNumberFormat="1">
      <alignment horizontal="right" vertical="center"/>
    </xf>
    <xf borderId="66" fillId="0" fontId="2" numFmtId="0" xfId="0" applyAlignment="1" applyBorder="1" applyFont="1">
      <alignment horizontal="center" shrinkToFit="0" vertical="center" wrapText="1"/>
    </xf>
    <xf borderId="67" fillId="0" fontId="2" numFmtId="0" xfId="0" applyAlignment="1" applyBorder="1" applyFont="1">
      <alignment horizontal="center" shrinkToFit="0" vertical="center" wrapText="1"/>
    </xf>
    <xf borderId="66" fillId="6" fontId="2" numFmtId="0" xfId="0" applyAlignment="1" applyBorder="1" applyFont="1">
      <alignment shrinkToFit="0" vertical="center" wrapText="1"/>
    </xf>
    <xf borderId="67" fillId="6" fontId="2" numFmtId="0" xfId="0" applyAlignment="1" applyBorder="1" applyFont="1">
      <alignment shrinkToFit="0" vertical="center" wrapText="1"/>
    </xf>
    <xf borderId="67" fillId="6" fontId="2" numFmtId="170" xfId="0" applyAlignment="1" applyBorder="1" applyFont="1" applyNumberFormat="1">
      <alignment shrinkToFit="0" vertical="center" wrapText="1"/>
    </xf>
    <xf borderId="67" fillId="6" fontId="2" numFmtId="3" xfId="0" applyAlignment="1" applyBorder="1" applyFont="1" applyNumberFormat="1">
      <alignment shrinkToFit="0" vertical="center" wrapText="1"/>
    </xf>
    <xf borderId="13" fillId="6" fontId="2" numFmtId="164" xfId="0" applyAlignment="1" applyBorder="1" applyFont="1" applyNumberFormat="1">
      <alignment horizontal="center" vertical="center"/>
    </xf>
    <xf borderId="66" fillId="4" fontId="13" numFmtId="3" xfId="0" applyAlignment="1" applyBorder="1" applyFont="1" applyNumberFormat="1">
      <alignment horizontal="center" shrinkToFit="0" vertical="center" wrapText="1"/>
    </xf>
    <xf borderId="67" fillId="4" fontId="13" numFmtId="3" xfId="0" applyAlignment="1" applyBorder="1" applyFont="1" applyNumberFormat="1">
      <alignment horizontal="center" shrinkToFit="0" vertical="center" wrapText="1"/>
    </xf>
    <xf borderId="67" fillId="4" fontId="2" numFmtId="170" xfId="0" applyAlignment="1" applyBorder="1" applyFont="1" applyNumberFormat="1">
      <alignment shrinkToFit="0" vertical="center" wrapText="1"/>
    </xf>
    <xf borderId="67" fillId="4" fontId="2" numFmtId="0" xfId="0" applyAlignment="1" applyBorder="1" applyFont="1">
      <alignment shrinkToFit="0" vertical="center" wrapText="1"/>
    </xf>
    <xf borderId="24" fillId="26" fontId="13" numFmtId="1" xfId="0" applyAlignment="1" applyBorder="1" applyFont="1" applyNumberFormat="1">
      <alignment horizontal="center" vertical="center"/>
    </xf>
    <xf borderId="67" fillId="6" fontId="2" numFmtId="2" xfId="0" applyAlignment="1" applyBorder="1" applyFont="1" applyNumberFormat="1">
      <alignment shrinkToFit="0" vertical="center" wrapText="1"/>
    </xf>
    <xf borderId="67" fillId="4" fontId="2" numFmtId="2" xfId="0" applyAlignment="1" applyBorder="1" applyFont="1" applyNumberFormat="1">
      <alignment shrinkToFit="0" vertical="center" wrapText="1"/>
    </xf>
    <xf borderId="68" fillId="26" fontId="13" numFmtId="1" xfId="0" applyAlignment="1" applyBorder="1" applyFont="1" applyNumberFormat="1">
      <alignment horizontal="center" vertical="center"/>
    </xf>
    <xf borderId="66" fillId="0" fontId="2" numFmtId="0" xfId="0" applyAlignment="1" applyBorder="1" applyFont="1">
      <alignment shrinkToFit="0" vertical="center" wrapText="1"/>
    </xf>
    <xf borderId="67" fillId="0" fontId="2" numFmtId="0" xfId="0" applyAlignment="1" applyBorder="1" applyFont="1">
      <alignment shrinkToFit="0" vertical="center" wrapText="1"/>
    </xf>
    <xf borderId="67" fillId="0" fontId="2" numFmtId="170" xfId="0" applyAlignment="1" applyBorder="1" applyFont="1" applyNumberFormat="1">
      <alignment shrinkToFit="0" vertical="center" wrapText="1"/>
    </xf>
    <xf borderId="67" fillId="0" fontId="2" numFmtId="3" xfId="0" applyAlignment="1" applyBorder="1" applyFont="1" applyNumberFormat="1">
      <alignment shrinkToFit="0" vertical="center" wrapText="1"/>
    </xf>
    <xf borderId="13" fillId="0" fontId="13" numFmtId="164" xfId="0" applyAlignment="1" applyBorder="1" applyFont="1" applyNumberFormat="1">
      <alignment horizontal="center" vertical="center"/>
    </xf>
    <xf borderId="66" fillId="10" fontId="16" numFmtId="3" xfId="0" applyAlignment="1" applyBorder="1" applyFont="1" applyNumberFormat="1">
      <alignment horizontal="center" shrinkToFit="0" vertical="center" wrapText="1"/>
    </xf>
    <xf borderId="67" fillId="10" fontId="16" numFmtId="3" xfId="0" applyAlignment="1" applyBorder="1" applyFont="1" applyNumberFormat="1">
      <alignment horizontal="center" shrinkToFit="0" vertical="center" wrapText="1"/>
    </xf>
    <xf borderId="67" fillId="10" fontId="2" numFmtId="170" xfId="0" applyAlignment="1" applyBorder="1" applyFont="1" applyNumberFormat="1">
      <alignment shrinkToFit="0" vertical="center" wrapText="1"/>
    </xf>
    <xf borderId="67" fillId="10" fontId="2" numFmtId="0" xfId="0" applyAlignment="1" applyBorder="1" applyFont="1">
      <alignment shrinkToFit="0" vertical="center" wrapText="1"/>
    </xf>
    <xf borderId="13" fillId="9" fontId="2" numFmtId="164" xfId="0" applyAlignment="1" applyBorder="1" applyFont="1" applyNumberFormat="1">
      <alignment horizontal="center" vertical="center"/>
    </xf>
    <xf borderId="13" fillId="5" fontId="2" numFmtId="165" xfId="0" applyAlignment="1" applyBorder="1" applyFont="1" applyNumberFormat="1">
      <alignment horizontal="center" vertical="center"/>
    </xf>
    <xf borderId="13" fillId="5" fontId="2" numFmtId="172" xfId="0" applyAlignment="1" applyBorder="1" applyFont="1" applyNumberFormat="1">
      <alignment horizontal="center" vertical="center"/>
    </xf>
    <xf borderId="13" fillId="0" fontId="2" numFmtId="165" xfId="0" applyAlignment="1" applyBorder="1" applyFont="1" applyNumberFormat="1">
      <alignment horizontal="center" vertical="center"/>
    </xf>
    <xf borderId="13" fillId="0" fontId="2" numFmtId="172" xfId="0" applyAlignment="1" applyBorder="1" applyFont="1" applyNumberFormat="1">
      <alignment horizontal="center" vertical="center"/>
    </xf>
    <xf borderId="67" fillId="10" fontId="2" numFmtId="2" xfId="0" applyAlignment="1" applyBorder="1" applyFont="1" applyNumberFormat="1">
      <alignment shrinkToFit="0" vertical="center" wrapText="1"/>
    </xf>
    <xf borderId="26" fillId="0" fontId="7" numFmtId="0" xfId="0" applyBorder="1" applyFont="1"/>
    <xf borderId="13" fillId="4" fontId="13" numFmtId="164" xfId="0" applyAlignment="1" applyBorder="1" applyFont="1" applyNumberFormat="1">
      <alignment horizontal="center" readingOrder="0" vertical="center"/>
    </xf>
    <xf borderId="66" fillId="2" fontId="2" numFmtId="0" xfId="0" applyAlignment="1" applyBorder="1" applyFont="1">
      <alignment shrinkToFit="0" vertical="center" wrapText="1"/>
    </xf>
    <xf borderId="67" fillId="2" fontId="2" numFmtId="0" xfId="0" applyAlignment="1" applyBorder="1" applyFont="1">
      <alignment shrinkToFit="0" vertical="center" wrapText="1"/>
    </xf>
    <xf borderId="67" fillId="2" fontId="2" numFmtId="170" xfId="0" applyAlignment="1" applyBorder="1" applyFont="1" applyNumberFormat="1">
      <alignment shrinkToFit="0" vertical="center" wrapText="1"/>
    </xf>
    <xf borderId="67" fillId="2" fontId="2" numFmtId="2" xfId="0" applyAlignment="1" applyBorder="1" applyFont="1" applyNumberFormat="1">
      <alignment shrinkToFit="0" vertical="center" wrapText="1"/>
    </xf>
    <xf borderId="67" fillId="2" fontId="2" numFmtId="3" xfId="0" applyAlignment="1" applyBorder="1" applyFont="1" applyNumberFormat="1">
      <alignment shrinkToFit="0" vertical="center" wrapText="1"/>
    </xf>
    <xf borderId="13" fillId="0" fontId="2" numFmtId="164" xfId="0" applyAlignment="1" applyBorder="1" applyFont="1" applyNumberFormat="1">
      <alignment horizontal="center" readingOrder="0" vertical="center"/>
    </xf>
    <xf borderId="13" fillId="5" fontId="13" numFmtId="164" xfId="0" applyAlignment="1" applyBorder="1" applyFont="1" applyNumberFormat="1">
      <alignment horizontal="center" vertical="center"/>
    </xf>
    <xf borderId="13" fillId="12" fontId="2" numFmtId="164" xfId="0" applyAlignment="1" applyBorder="1" applyFont="1" applyNumberFormat="1">
      <alignment horizontal="center" vertical="center"/>
    </xf>
    <xf borderId="24" fillId="26" fontId="13" numFmtId="164" xfId="0" applyAlignment="1" applyBorder="1" applyFont="1" applyNumberFormat="1">
      <alignment horizontal="center" vertical="center"/>
    </xf>
    <xf borderId="68" fillId="26" fontId="13" numFmtId="164" xfId="0" applyAlignment="1" applyBorder="1" applyFont="1" applyNumberFormat="1">
      <alignment horizontal="center" vertical="center"/>
    </xf>
    <xf borderId="25" fillId="0" fontId="13" numFmtId="0" xfId="0" applyAlignment="1" applyBorder="1" applyFont="1">
      <alignment horizontal="center" vertical="center"/>
    </xf>
    <xf borderId="66" fillId="5" fontId="16" numFmtId="3" xfId="0" applyAlignment="1" applyBorder="1" applyFont="1" applyNumberFormat="1">
      <alignment horizontal="center" shrinkToFit="0" vertical="center" wrapText="1"/>
    </xf>
    <xf borderId="67" fillId="5" fontId="16" numFmtId="3" xfId="0" applyAlignment="1" applyBorder="1" applyFont="1" applyNumberFormat="1">
      <alignment horizontal="center" shrinkToFit="0" vertical="center" wrapText="1"/>
    </xf>
    <xf borderId="67" fillId="10" fontId="16" numFmtId="170" xfId="0" applyAlignment="1" applyBorder="1" applyFont="1" applyNumberFormat="1">
      <alignment horizontal="center" shrinkToFit="0" vertical="center" wrapText="1"/>
    </xf>
    <xf borderId="67" fillId="10" fontId="2" numFmtId="3" xfId="0" applyAlignment="1" applyBorder="1" applyFont="1" applyNumberFormat="1">
      <alignment horizontal="center" shrinkToFit="0" vertical="center" wrapText="1"/>
    </xf>
    <xf borderId="66" fillId="10" fontId="2" numFmtId="3" xfId="0" applyAlignment="1" applyBorder="1" applyFont="1" applyNumberFormat="1">
      <alignment horizontal="center" shrinkToFit="0" vertical="center" wrapText="1"/>
    </xf>
    <xf borderId="13" fillId="9" fontId="2" numFmtId="164" xfId="0" applyAlignment="1" applyBorder="1" applyFont="1" applyNumberFormat="1">
      <alignment vertical="center"/>
    </xf>
    <xf borderId="13" fillId="5" fontId="2" numFmtId="164" xfId="0" applyAlignment="1" applyBorder="1" applyFont="1" applyNumberFormat="1">
      <alignment vertical="center"/>
    </xf>
    <xf borderId="27" fillId="5" fontId="2" numFmtId="0" xfId="0" applyAlignment="1" applyBorder="1" applyFont="1">
      <alignment vertical="center"/>
    </xf>
    <xf borderId="64" fillId="0" fontId="2" numFmtId="3" xfId="0" applyAlignment="1" applyBorder="1" applyFont="1" applyNumberFormat="1">
      <alignment horizontal="center" shrinkToFit="0" vertical="center" wrapText="1"/>
    </xf>
    <xf borderId="13" fillId="4" fontId="2" numFmtId="164" xfId="0" applyAlignment="1" applyBorder="1" applyFont="1" applyNumberFormat="1">
      <alignment horizontal="center" vertical="center"/>
    </xf>
    <xf borderId="67" fillId="0" fontId="2" numFmtId="2" xfId="0" applyAlignment="1" applyBorder="1" applyFont="1" applyNumberFormat="1">
      <alignment horizontal="center" shrinkToFit="0" vertical="center" wrapText="1"/>
    </xf>
    <xf borderId="69" fillId="0" fontId="2" numFmtId="164" xfId="0" applyAlignment="1" applyBorder="1" applyFont="1" applyNumberFormat="1">
      <alignment horizontal="center" vertical="center"/>
    </xf>
    <xf borderId="67" fillId="10" fontId="2" numFmtId="3" xfId="0" applyAlignment="1" applyBorder="1" applyFont="1" applyNumberFormat="1">
      <alignment shrinkToFit="0" vertical="center" wrapText="1"/>
    </xf>
    <xf borderId="67" fillId="10" fontId="2" numFmtId="164" xfId="0" applyAlignment="1" applyBorder="1" applyFont="1" applyNumberFormat="1">
      <alignment shrinkToFit="0" vertical="center" wrapText="1"/>
    </xf>
    <xf borderId="67" fillId="10" fontId="2" numFmtId="2" xfId="0" applyAlignment="1" applyBorder="1" applyFont="1" applyNumberFormat="1">
      <alignment horizontal="center" shrinkToFit="0" vertical="center" wrapText="1"/>
    </xf>
    <xf borderId="8" fillId="0" fontId="2" numFmtId="164" xfId="0" applyAlignment="1" applyBorder="1" applyFont="1" applyNumberFormat="1">
      <alignment horizontal="center" vertical="center"/>
    </xf>
    <xf borderId="69" fillId="0" fontId="2" numFmtId="0" xfId="0" applyAlignment="1" applyBorder="1" applyFont="1">
      <alignment horizontal="center" vertical="center"/>
    </xf>
    <xf borderId="70" fillId="0" fontId="2" numFmtId="0" xfId="0" applyAlignment="1" applyBorder="1" applyFont="1">
      <alignment horizontal="center" vertical="center"/>
    </xf>
    <xf borderId="71" fillId="2" fontId="15" numFmtId="0" xfId="0" applyAlignment="1" applyBorder="1" applyFont="1">
      <alignment shrinkToFit="0" vertical="center" wrapText="1"/>
    </xf>
    <xf borderId="67" fillId="10" fontId="2" numFmtId="0" xfId="0" applyAlignment="1" applyBorder="1" applyFont="1">
      <alignment horizontal="center" shrinkToFit="0" vertical="center" wrapText="1"/>
    </xf>
    <xf borderId="67" fillId="10" fontId="2" numFmtId="164" xfId="0" applyAlignment="1" applyBorder="1" applyFont="1" applyNumberFormat="1">
      <alignment horizontal="center" shrinkToFit="0" vertical="center" wrapText="1"/>
    </xf>
    <xf borderId="13" fillId="6" fontId="13" numFmtId="164" xfId="0" applyAlignment="1" applyBorder="1" applyFont="1" applyNumberFormat="1">
      <alignment horizontal="center" vertical="center"/>
    </xf>
    <xf borderId="13" fillId="6" fontId="13" numFmtId="170" xfId="0" applyAlignment="1" applyBorder="1" applyFont="1" applyNumberFormat="1">
      <alignment horizontal="center" vertical="center"/>
    </xf>
    <xf borderId="13" fillId="6" fontId="13" numFmtId="3" xfId="0" applyAlignment="1" applyBorder="1" applyFont="1" applyNumberFormat="1">
      <alignment horizontal="center" vertical="center"/>
    </xf>
    <xf borderId="13" fillId="27" fontId="2" numFmtId="164" xfId="0" applyAlignment="1" applyBorder="1" applyFill="1" applyFont="1" applyNumberFormat="1">
      <alignment horizontal="center" vertical="center"/>
    </xf>
    <xf borderId="1" fillId="6" fontId="5" numFmtId="0" xfId="0" applyAlignment="1" applyBorder="1" applyFont="1">
      <alignment horizontal="center" vertical="center"/>
    </xf>
    <xf borderId="1" fillId="6" fontId="13" numFmtId="164" xfId="0" applyAlignment="1" applyBorder="1" applyFont="1" applyNumberFormat="1">
      <alignment horizontal="center" vertical="center"/>
    </xf>
    <xf borderId="1" fillId="6" fontId="13" numFmtId="170" xfId="0" applyAlignment="1" applyBorder="1" applyFont="1" applyNumberFormat="1">
      <alignment horizontal="center" vertical="center"/>
    </xf>
    <xf borderId="1" fillId="6" fontId="13" numFmtId="3" xfId="0" applyAlignment="1" applyBorder="1" applyFont="1" applyNumberFormat="1">
      <alignment horizontal="center" vertical="center"/>
    </xf>
    <xf borderId="1" fillId="9" fontId="18" numFmtId="0" xfId="0" applyAlignment="1" applyBorder="1" applyFont="1">
      <alignment vertical="center"/>
    </xf>
    <xf borderId="13" fillId="24" fontId="13" numFmtId="173" xfId="0" applyAlignment="1" applyBorder="1" applyFont="1" applyNumberFormat="1">
      <alignment vertical="center"/>
    </xf>
    <xf borderId="13" fillId="24" fontId="13" numFmtId="170" xfId="0" applyAlignment="1" applyBorder="1" applyFont="1" applyNumberFormat="1">
      <alignment vertical="center"/>
    </xf>
    <xf borderId="13" fillId="24" fontId="13" numFmtId="3" xfId="0" applyAlignment="1" applyBorder="1" applyFont="1" applyNumberFormat="1">
      <alignment vertical="center"/>
    </xf>
    <xf borderId="13" fillId="6" fontId="8" numFmtId="164" xfId="0" applyAlignment="1" applyBorder="1" applyFont="1" applyNumberFormat="1">
      <alignment horizontal="center" vertical="center"/>
    </xf>
    <xf borderId="1" fillId="6" fontId="13" numFmtId="174" xfId="0" applyBorder="1" applyFont="1" applyNumberFormat="1"/>
    <xf borderId="1" fillId="6" fontId="13" numFmtId="164" xfId="0" applyBorder="1" applyFont="1" applyNumberFormat="1"/>
    <xf borderId="13" fillId="19" fontId="30" numFmtId="164" xfId="0" applyAlignment="1" applyBorder="1" applyFont="1" applyNumberFormat="1">
      <alignment horizontal="center" vertical="center"/>
    </xf>
    <xf borderId="13" fillId="19" fontId="13" numFmtId="164" xfId="0" applyAlignment="1" applyBorder="1" applyFont="1" applyNumberFormat="1">
      <alignment horizontal="center" vertical="center"/>
    </xf>
    <xf borderId="0" fillId="0" fontId="2" numFmtId="170" xfId="0" applyFont="1" applyNumberFormat="1"/>
    <xf borderId="0" fillId="0" fontId="13" numFmtId="164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2" numFmtId="174" xfId="0" applyFont="1" applyNumberFormat="1"/>
    <xf borderId="0" fillId="0" fontId="2" numFmtId="165" xfId="0" applyFont="1" applyNumberFormat="1"/>
    <xf borderId="0" fillId="0" fontId="2" numFmtId="171" xfId="0" applyFont="1" applyNumberFormat="1"/>
    <xf borderId="0" fillId="0" fontId="2" numFmtId="175" xfId="0" applyFont="1" applyNumberFormat="1"/>
    <xf borderId="0" fillId="0" fontId="2" numFmtId="2" xfId="0" applyFont="1" applyNumberFormat="1"/>
    <xf borderId="0" fillId="0" fontId="2" numFmtId="176" xfId="0" applyFont="1" applyNumberFormat="1"/>
    <xf borderId="34" fillId="5" fontId="31" numFmtId="0" xfId="0" applyAlignment="1" applyBorder="1" applyFont="1">
      <alignment horizontal="left" shrinkToFit="0" vertical="center" wrapText="1"/>
    </xf>
    <xf borderId="13" fillId="5" fontId="32" numFmtId="0" xfId="0" applyAlignment="1" applyBorder="1" applyFont="1">
      <alignment vertical="center"/>
    </xf>
    <xf borderId="13" fillId="28" fontId="31" numFmtId="0" xfId="0" applyAlignment="1" applyBorder="1" applyFill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0" fillId="0" fontId="2" numFmtId="0" xfId="0" applyAlignment="1" applyFont="1">
      <alignment readingOrder="0"/>
    </xf>
    <xf borderId="13" fillId="28" fontId="31" numFmtId="10" xfId="0" applyAlignment="1" applyBorder="1" applyFont="1" applyNumberFormat="1">
      <alignment horizontal="center" vertical="center"/>
    </xf>
    <xf borderId="0" fillId="0" fontId="3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.29"/>
    <col customWidth="1" min="2" max="2" width="3.14"/>
    <col customWidth="1" min="3" max="3" width="18.86"/>
    <col customWidth="1" min="4" max="4" width="11.86"/>
    <col customWidth="1" min="5" max="5" width="12.0"/>
    <col customWidth="1" min="6" max="6" width="12.71"/>
    <col customWidth="1" min="7" max="7" width="11.29"/>
    <col customWidth="1" min="8" max="8" width="11.71"/>
    <col customWidth="1" min="9" max="9" width="9.0"/>
    <col customWidth="1" min="10" max="10" width="8.71"/>
    <col customWidth="1" min="11" max="16" width="9.14"/>
    <col customWidth="1" min="17" max="18" width="10.57"/>
    <col customWidth="1" min="19" max="21" width="9.14"/>
    <col customWidth="1" min="22" max="22" width="10.43"/>
    <col customWidth="1" min="23" max="24" width="9.14"/>
    <col customWidth="1" min="25" max="25" width="11.0"/>
    <col customWidth="1" min="26" max="39" width="9.14"/>
    <col customWidth="1" min="40" max="40" width="11.43"/>
    <col customWidth="1" min="41" max="41" width="9.57"/>
    <col customWidth="1" min="42" max="43" width="9.71"/>
    <col customWidth="1" min="44" max="46" width="10.14"/>
    <col customWidth="1" min="47" max="47" width="11.29"/>
    <col customWidth="1" min="48" max="48" width="10.71"/>
    <col customWidth="1" min="49" max="49" width="11.14"/>
    <col customWidth="1" min="50" max="50" width="10.86"/>
    <col customWidth="1" min="51" max="51" width="11.14"/>
    <col customWidth="1" min="52" max="52" width="10.29"/>
    <col customWidth="1" min="53" max="55" width="9.14"/>
    <col customWidth="1" min="56" max="56" width="10.43"/>
    <col customWidth="1" min="57" max="57" width="11.71"/>
    <col customWidth="1" min="58" max="58" width="12.43"/>
    <col customWidth="1" min="59" max="59" width="8.43"/>
    <col customWidth="1" min="60" max="60" width="8.86"/>
    <col customWidth="1" min="61" max="64" width="10.29"/>
    <col customWidth="1" min="65" max="65" width="12.14"/>
    <col customWidth="1" min="66" max="66" width="11.71"/>
    <col customWidth="1" min="67" max="67" width="12.14"/>
    <col customWidth="1" min="68" max="69" width="9.14"/>
    <col customWidth="1" min="70" max="70" width="10.43"/>
    <col customWidth="1" min="71" max="76" width="9.14"/>
    <col customWidth="1" min="77" max="77" width="9.57"/>
    <col customWidth="1" min="78" max="78" width="10.57"/>
  </cols>
  <sheetData>
    <row r="1" ht="14.25" customHeight="1">
      <c r="A1" s="1" t="s">
        <v>0</v>
      </c>
      <c r="BW1" s="1"/>
      <c r="BX1" s="2"/>
      <c r="BY1" s="2"/>
      <c r="BZ1" s="3"/>
    </row>
    <row r="2" ht="14.25" customHeight="1">
      <c r="A2" s="4">
        <v>0.028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5"/>
      <c r="BY2" s="2"/>
      <c r="BZ2" s="3"/>
    </row>
    <row r="3" ht="25.5" customHeight="1">
      <c r="A3" s="6" t="s">
        <v>1</v>
      </c>
      <c r="B3" s="7" t="s">
        <v>2</v>
      </c>
      <c r="C3" s="8"/>
      <c r="D3" s="9" t="s">
        <v>3</v>
      </c>
      <c r="E3" s="8"/>
      <c r="F3" s="10" t="s">
        <v>4</v>
      </c>
      <c r="G3" s="11" t="s">
        <v>5</v>
      </c>
      <c r="H3" s="12" t="s">
        <v>6</v>
      </c>
      <c r="I3" s="13" t="s">
        <v>7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5"/>
      <c r="BZ3" s="3"/>
    </row>
    <row r="4" ht="33.0" customHeight="1">
      <c r="A4" s="16"/>
      <c r="B4" s="17"/>
      <c r="C4" s="18"/>
      <c r="D4" s="19"/>
      <c r="E4" s="20"/>
      <c r="F4" s="16"/>
      <c r="G4" s="16"/>
      <c r="H4" s="16"/>
      <c r="I4" s="21" t="s">
        <v>8</v>
      </c>
      <c r="J4" s="22" t="s">
        <v>9</v>
      </c>
      <c r="K4" s="23" t="s">
        <v>10</v>
      </c>
      <c r="L4" s="14"/>
      <c r="M4" s="24"/>
      <c r="N4" s="23" t="s">
        <v>11</v>
      </c>
      <c r="O4" s="14"/>
      <c r="P4" s="24"/>
      <c r="Q4" s="23" t="s">
        <v>12</v>
      </c>
      <c r="R4" s="14"/>
      <c r="S4" s="24"/>
      <c r="T4" s="23" t="s">
        <v>13</v>
      </c>
      <c r="U4" s="14"/>
      <c r="V4" s="24"/>
      <c r="W4" s="23" t="s">
        <v>14</v>
      </c>
      <c r="X4" s="14"/>
      <c r="Y4" s="24"/>
      <c r="Z4" s="23" t="s">
        <v>15</v>
      </c>
      <c r="AA4" s="14"/>
      <c r="AB4" s="24"/>
      <c r="AC4" s="23" t="s">
        <v>16</v>
      </c>
      <c r="AD4" s="14"/>
      <c r="AE4" s="24"/>
      <c r="AF4" s="23" t="s">
        <v>17</v>
      </c>
      <c r="AG4" s="14"/>
      <c r="AH4" s="24"/>
      <c r="AI4" s="23" t="s">
        <v>18</v>
      </c>
      <c r="AJ4" s="14"/>
      <c r="AK4" s="24"/>
      <c r="AL4" s="23" t="s">
        <v>19</v>
      </c>
      <c r="AM4" s="14"/>
      <c r="AN4" s="24"/>
      <c r="AO4" s="23" t="s">
        <v>20</v>
      </c>
      <c r="AP4" s="14"/>
      <c r="AQ4" s="24"/>
      <c r="AR4" s="23" t="s">
        <v>21</v>
      </c>
      <c r="AS4" s="14"/>
      <c r="AT4" s="24"/>
      <c r="AU4" s="23" t="s">
        <v>22</v>
      </c>
      <c r="AV4" s="14"/>
      <c r="AW4" s="24"/>
      <c r="AX4" s="23" t="s">
        <v>23</v>
      </c>
      <c r="AY4" s="14"/>
      <c r="AZ4" s="24"/>
      <c r="BA4" s="23" t="s">
        <v>24</v>
      </c>
      <c r="BB4" s="14"/>
      <c r="BC4" s="24"/>
      <c r="BD4" s="25" t="s">
        <v>25</v>
      </c>
      <c r="BE4" s="25" t="s">
        <v>26</v>
      </c>
      <c r="BF4" s="25" t="s">
        <v>27</v>
      </c>
      <c r="BG4" s="23" t="s">
        <v>28</v>
      </c>
      <c r="BH4" s="14"/>
      <c r="BI4" s="24"/>
      <c r="BJ4" s="23" t="s">
        <v>29</v>
      </c>
      <c r="BK4" s="14"/>
      <c r="BL4" s="24"/>
      <c r="BM4" s="23" t="s">
        <v>30</v>
      </c>
      <c r="BN4" s="14"/>
      <c r="BO4" s="24"/>
      <c r="BP4" s="23" t="s">
        <v>31</v>
      </c>
      <c r="BQ4" s="14"/>
      <c r="BR4" s="24"/>
      <c r="BS4" s="23" t="s">
        <v>32</v>
      </c>
      <c r="BT4" s="14"/>
      <c r="BU4" s="24"/>
      <c r="BV4" s="23" t="s">
        <v>33</v>
      </c>
      <c r="BW4" s="14"/>
      <c r="BX4" s="24"/>
      <c r="BY4" s="21" t="s">
        <v>34</v>
      </c>
      <c r="BZ4" s="3"/>
    </row>
    <row r="5" ht="15.0" customHeight="1">
      <c r="A5" s="16"/>
      <c r="B5" s="17"/>
      <c r="C5" s="18"/>
      <c r="D5" s="10" t="s">
        <v>35</v>
      </c>
      <c r="E5" s="10" t="s">
        <v>36</v>
      </c>
      <c r="F5" s="16"/>
      <c r="G5" s="16"/>
      <c r="H5" s="16"/>
      <c r="I5" s="26" t="s">
        <v>37</v>
      </c>
      <c r="J5" s="26" t="s">
        <v>38</v>
      </c>
      <c r="K5" s="27" t="s">
        <v>39</v>
      </c>
      <c r="L5" s="14"/>
      <c r="M5" s="24"/>
      <c r="N5" s="27">
        <v>0.04985</v>
      </c>
      <c r="O5" s="14"/>
      <c r="P5" s="24"/>
      <c r="Q5" s="27">
        <v>0.074</v>
      </c>
      <c r="R5" s="14"/>
      <c r="S5" s="24"/>
      <c r="T5" s="27" t="s">
        <v>40</v>
      </c>
      <c r="U5" s="14"/>
      <c r="V5" s="24"/>
      <c r="W5" s="27">
        <v>0.0972</v>
      </c>
      <c r="X5" s="14"/>
      <c r="Y5" s="24"/>
      <c r="Z5" s="27">
        <v>0.041</v>
      </c>
      <c r="AA5" s="14"/>
      <c r="AB5" s="24"/>
      <c r="AC5" s="27" t="s">
        <v>41</v>
      </c>
      <c r="AD5" s="14"/>
      <c r="AE5" s="24"/>
      <c r="AF5" s="27" t="s">
        <v>42</v>
      </c>
      <c r="AG5" s="14"/>
      <c r="AH5" s="24"/>
      <c r="AI5" s="27" t="s">
        <v>43</v>
      </c>
      <c r="AJ5" s="14"/>
      <c r="AK5" s="24"/>
      <c r="AL5" s="27">
        <v>0.1123</v>
      </c>
      <c r="AM5" s="14"/>
      <c r="AN5" s="24"/>
      <c r="AO5" s="27">
        <v>0.1602</v>
      </c>
      <c r="AP5" s="14"/>
      <c r="AQ5" s="24"/>
      <c r="AR5" s="27">
        <v>0.6563</v>
      </c>
      <c r="AS5" s="14"/>
      <c r="AT5" s="24"/>
      <c r="AU5" s="27">
        <v>0.3091</v>
      </c>
      <c r="AV5" s="14"/>
      <c r="AW5" s="24"/>
      <c r="AX5" s="27">
        <v>0.68</v>
      </c>
      <c r="AY5" s="14"/>
      <c r="AZ5" s="24"/>
      <c r="BA5" s="27">
        <v>0.012</v>
      </c>
      <c r="BB5" s="14"/>
      <c r="BC5" s="24"/>
      <c r="BD5" s="26" t="s">
        <v>44</v>
      </c>
      <c r="BE5" s="26" t="s">
        <v>45</v>
      </c>
      <c r="BF5" s="26">
        <v>0.1694</v>
      </c>
      <c r="BG5" s="27">
        <v>0.0211</v>
      </c>
      <c r="BH5" s="14"/>
      <c r="BI5" s="24"/>
      <c r="BJ5" s="27">
        <v>0.0055</v>
      </c>
      <c r="BK5" s="14"/>
      <c r="BL5" s="24"/>
      <c r="BM5" s="27">
        <v>0.6731</v>
      </c>
      <c r="BN5" s="14"/>
      <c r="BO5" s="24"/>
      <c r="BP5" s="27">
        <v>0.1115</v>
      </c>
      <c r="BQ5" s="14"/>
      <c r="BR5" s="24"/>
      <c r="BS5" s="27">
        <v>0.0387</v>
      </c>
      <c r="BT5" s="14"/>
      <c r="BU5" s="24"/>
      <c r="BV5" s="27">
        <v>0.0121</v>
      </c>
      <c r="BW5" s="14"/>
      <c r="BX5" s="24"/>
      <c r="BY5" s="26">
        <v>0.0016</v>
      </c>
      <c r="BZ5" s="3"/>
    </row>
    <row r="6" ht="15.75" customHeight="1">
      <c r="A6" s="28"/>
      <c r="B6" s="29"/>
      <c r="C6" s="30"/>
      <c r="D6" s="31"/>
      <c r="E6" s="31"/>
      <c r="F6" s="31"/>
      <c r="G6" s="31"/>
      <c r="H6" s="31"/>
      <c r="I6" s="26"/>
      <c r="J6" s="26"/>
      <c r="K6" s="32" t="s">
        <v>46</v>
      </c>
      <c r="L6" s="32" t="s">
        <v>47</v>
      </c>
      <c r="M6" s="32" t="s">
        <v>48</v>
      </c>
      <c r="N6" s="32" t="s">
        <v>46</v>
      </c>
      <c r="O6" s="32" t="s">
        <v>47</v>
      </c>
      <c r="P6" s="32" t="s">
        <v>48</v>
      </c>
      <c r="Q6" s="32" t="s">
        <v>46</v>
      </c>
      <c r="R6" s="32" t="s">
        <v>47</v>
      </c>
      <c r="S6" s="32" t="s">
        <v>48</v>
      </c>
      <c r="T6" s="32" t="s">
        <v>46</v>
      </c>
      <c r="U6" s="32" t="s">
        <v>47</v>
      </c>
      <c r="V6" s="32" t="s">
        <v>48</v>
      </c>
      <c r="W6" s="32" t="s">
        <v>46</v>
      </c>
      <c r="X6" s="32" t="s">
        <v>47</v>
      </c>
      <c r="Y6" s="32" t="s">
        <v>48</v>
      </c>
      <c r="Z6" s="32" t="s">
        <v>46</v>
      </c>
      <c r="AA6" s="32" t="s">
        <v>47</v>
      </c>
      <c r="AB6" s="32" t="s">
        <v>48</v>
      </c>
      <c r="AC6" s="32" t="s">
        <v>46</v>
      </c>
      <c r="AD6" s="32" t="s">
        <v>47</v>
      </c>
      <c r="AE6" s="32" t="s">
        <v>48</v>
      </c>
      <c r="AF6" s="32" t="s">
        <v>46</v>
      </c>
      <c r="AG6" s="32" t="s">
        <v>47</v>
      </c>
      <c r="AH6" s="32" t="s">
        <v>48</v>
      </c>
      <c r="AI6" s="32" t="s">
        <v>46</v>
      </c>
      <c r="AJ6" s="32" t="s">
        <v>47</v>
      </c>
      <c r="AK6" s="32" t="s">
        <v>48</v>
      </c>
      <c r="AL6" s="32" t="s">
        <v>46</v>
      </c>
      <c r="AM6" s="32" t="s">
        <v>47</v>
      </c>
      <c r="AN6" s="32" t="s">
        <v>48</v>
      </c>
      <c r="AO6" s="32" t="s">
        <v>46</v>
      </c>
      <c r="AP6" s="32" t="s">
        <v>47</v>
      </c>
      <c r="AQ6" s="32" t="s">
        <v>48</v>
      </c>
      <c r="AR6" s="32" t="s">
        <v>46</v>
      </c>
      <c r="AS6" s="32" t="s">
        <v>47</v>
      </c>
      <c r="AT6" s="32" t="s">
        <v>48</v>
      </c>
      <c r="AU6" s="32" t="s">
        <v>46</v>
      </c>
      <c r="AV6" s="32" t="s">
        <v>47</v>
      </c>
      <c r="AW6" s="32" t="s">
        <v>48</v>
      </c>
      <c r="AX6" s="32" t="s">
        <v>46</v>
      </c>
      <c r="AY6" s="32" t="s">
        <v>47</v>
      </c>
      <c r="AZ6" s="32" t="s">
        <v>48</v>
      </c>
      <c r="BA6" s="32" t="s">
        <v>46</v>
      </c>
      <c r="BB6" s="32" t="s">
        <v>47</v>
      </c>
      <c r="BC6" s="32" t="s">
        <v>48</v>
      </c>
      <c r="BD6" s="26"/>
      <c r="BE6" s="26"/>
      <c r="BF6" s="26"/>
      <c r="BG6" s="32" t="s">
        <v>46</v>
      </c>
      <c r="BH6" s="32" t="s">
        <v>47</v>
      </c>
      <c r="BI6" s="32" t="s">
        <v>48</v>
      </c>
      <c r="BJ6" s="32" t="s">
        <v>46</v>
      </c>
      <c r="BK6" s="32" t="s">
        <v>47</v>
      </c>
      <c r="BL6" s="32" t="s">
        <v>48</v>
      </c>
      <c r="BM6" s="32" t="s">
        <v>46</v>
      </c>
      <c r="BN6" s="32" t="s">
        <v>47</v>
      </c>
      <c r="BO6" s="32" t="s">
        <v>48</v>
      </c>
      <c r="BP6" s="32" t="s">
        <v>46</v>
      </c>
      <c r="BQ6" s="32" t="s">
        <v>47</v>
      </c>
      <c r="BR6" s="32" t="s">
        <v>48</v>
      </c>
      <c r="BS6" s="32" t="s">
        <v>46</v>
      </c>
      <c r="BT6" s="32" t="s">
        <v>47</v>
      </c>
      <c r="BU6" s="32" t="s">
        <v>48</v>
      </c>
      <c r="BV6" s="32" t="s">
        <v>46</v>
      </c>
      <c r="BW6" s="32" t="s">
        <v>47</v>
      </c>
      <c r="BX6" s="32" t="s">
        <v>48</v>
      </c>
      <c r="BY6" s="26"/>
      <c r="BZ6" s="3"/>
    </row>
    <row r="7" ht="14.25" customHeight="1">
      <c r="A7" s="33" t="s">
        <v>49</v>
      </c>
      <c r="B7" s="34" t="s">
        <v>50</v>
      </c>
      <c r="C7" s="35"/>
      <c r="D7" s="36">
        <v>9708.0</v>
      </c>
      <c r="E7" s="36">
        <v>9603.0</v>
      </c>
      <c r="F7" s="36">
        <f t="shared" ref="F7:F13" si="21">D7+E7</f>
        <v>19311</v>
      </c>
      <c r="G7" s="37"/>
      <c r="H7" s="37"/>
      <c r="I7" s="38">
        <f t="shared" ref="I7:I13" si="22">(1.1*22.5*F7)/1000</f>
        <v>477.94725</v>
      </c>
      <c r="J7" s="38">
        <f t="shared" ref="J7:J13" si="23">(1.05*22.5*F7)/1000</f>
        <v>456.222375</v>
      </c>
      <c r="K7" s="38">
        <f t="shared" ref="K7:L7" si="1">(1*23.5*D7)/1000</f>
        <v>228.138</v>
      </c>
      <c r="L7" s="38">
        <f t="shared" si="1"/>
        <v>225.6705</v>
      </c>
      <c r="M7" s="38">
        <f t="shared" ref="M7:M13" si="25">K7+L7</f>
        <v>453.8085</v>
      </c>
      <c r="N7" s="38">
        <f t="shared" ref="N7:O7" si="2">4.99*D7/100</f>
        <v>484.4292</v>
      </c>
      <c r="O7" s="38">
        <f t="shared" si="2"/>
        <v>479.1897</v>
      </c>
      <c r="P7" s="38">
        <f t="shared" ref="P7:P13" si="27">N7+O7</f>
        <v>963.6189</v>
      </c>
      <c r="Q7" s="38">
        <f t="shared" ref="Q7:R7" si="3">7.4*D7/100</f>
        <v>718.392</v>
      </c>
      <c r="R7" s="38">
        <f t="shared" si="3"/>
        <v>710.622</v>
      </c>
      <c r="S7" s="38">
        <f t="shared" ref="S7:S13" si="29">Q7+R7</f>
        <v>1429.014</v>
      </c>
      <c r="T7" s="38">
        <f t="shared" ref="T7:U7" si="4">12.23*D7/100</f>
        <v>1187.2884</v>
      </c>
      <c r="U7" s="38">
        <f t="shared" si="4"/>
        <v>1174.4469</v>
      </c>
      <c r="V7" s="38">
        <f t="shared" ref="V7:V13" si="31">T7+U7</f>
        <v>2361.7353</v>
      </c>
      <c r="W7" s="38">
        <f t="shared" ref="W7:X7" si="5">+T7-K7</f>
        <v>959.1504</v>
      </c>
      <c r="X7" s="38">
        <f t="shared" si="5"/>
        <v>948.7764</v>
      </c>
      <c r="Y7" s="38">
        <f t="shared" ref="Y7:Y13" si="33">W7+X7</f>
        <v>1907.9268</v>
      </c>
      <c r="Z7" s="38">
        <f t="shared" ref="Z7:AA7" si="6">4.1*D7/100</f>
        <v>398.028</v>
      </c>
      <c r="AA7" s="38">
        <f t="shared" si="6"/>
        <v>393.723</v>
      </c>
      <c r="AB7" s="38">
        <f t="shared" ref="AB7:AB13" si="35">Z7+AA7</f>
        <v>791.751</v>
      </c>
      <c r="AC7" s="38">
        <f t="shared" ref="AC7:AD7" si="7">2.1*D7/100</f>
        <v>203.868</v>
      </c>
      <c r="AD7" s="38">
        <f t="shared" si="7"/>
        <v>201.663</v>
      </c>
      <c r="AE7" s="38">
        <f t="shared" ref="AE7:AE13" si="37">AC7+AD7</f>
        <v>405.531</v>
      </c>
      <c r="AF7" s="38">
        <f t="shared" ref="AF7:AG7" si="8">2.01*D7/100</f>
        <v>195.1308</v>
      </c>
      <c r="AG7" s="38">
        <f t="shared" si="8"/>
        <v>193.0203</v>
      </c>
      <c r="AH7" s="38">
        <f t="shared" ref="AH7:AH13" si="39">AF7+AG7</f>
        <v>388.1511</v>
      </c>
      <c r="AI7" s="38">
        <f t="shared" ref="AI7:AJ7" si="9">1.93*D7/100</f>
        <v>187.3644</v>
      </c>
      <c r="AJ7" s="38">
        <f t="shared" si="9"/>
        <v>185.3379</v>
      </c>
      <c r="AK7" s="38">
        <f t="shared" ref="AK7:AK13" si="41">AI7+AJ7</f>
        <v>372.7023</v>
      </c>
      <c r="AL7" s="38">
        <f t="shared" ref="AL7:AM7" si="10">11.23*D7/100</f>
        <v>1090.2084</v>
      </c>
      <c r="AM7" s="38">
        <f t="shared" si="10"/>
        <v>1078.4169</v>
      </c>
      <c r="AN7" s="38">
        <f t="shared" ref="AN7:AN13" si="43">AL7+AM7</f>
        <v>2168.6253</v>
      </c>
      <c r="AO7" s="38">
        <f t="shared" ref="AO7:AP7" si="11">16.02*D7/100</f>
        <v>1555.2216</v>
      </c>
      <c r="AP7" s="38">
        <f t="shared" si="11"/>
        <v>1538.4006</v>
      </c>
      <c r="AQ7" s="38">
        <f t="shared" ref="AQ7:AQ13" si="45">AO7+AP7</f>
        <v>3093.6222</v>
      </c>
      <c r="AR7" s="38">
        <f t="shared" ref="AR7:AS7" si="12">65.63*D7/100</f>
        <v>6371.3604</v>
      </c>
      <c r="AS7" s="38">
        <f t="shared" si="12"/>
        <v>6302.4489</v>
      </c>
      <c r="AT7" s="38">
        <f t="shared" ref="AT7:AT13" si="47">AR7+AS7</f>
        <v>12673.8093</v>
      </c>
      <c r="AU7" s="38">
        <f t="shared" ref="AU7:AV7" si="13">30.91*D7/100</f>
        <v>3000.7428</v>
      </c>
      <c r="AV7" s="38">
        <f t="shared" si="13"/>
        <v>2968.2873</v>
      </c>
      <c r="AW7" s="38">
        <f t="shared" ref="AW7:AW13" si="49">AU7+AV7</f>
        <v>5969.0301</v>
      </c>
      <c r="AX7" s="38">
        <f t="shared" ref="AX7:AY7" si="14">68*D7/100</f>
        <v>6601.44</v>
      </c>
      <c r="AY7" s="38">
        <f t="shared" si="14"/>
        <v>6530.04</v>
      </c>
      <c r="AZ7" s="38">
        <f t="shared" ref="AZ7:AZ13" si="51">AX7+AY7</f>
        <v>13131.48</v>
      </c>
      <c r="BA7" s="38">
        <f t="shared" ref="BA7:BB7" si="15">1.2*D7/100</f>
        <v>116.496</v>
      </c>
      <c r="BB7" s="38">
        <f t="shared" si="15"/>
        <v>115.236</v>
      </c>
      <c r="BC7" s="38">
        <f t="shared" ref="BC7:BC13" si="53">BA7+BB7</f>
        <v>231.732</v>
      </c>
      <c r="BD7" s="38">
        <f t="shared" ref="BD7:BD13" si="54">30.92*E7/100</f>
        <v>2969.2476</v>
      </c>
      <c r="BE7" s="38">
        <f t="shared" ref="BE7:BE13" si="55">25.81*E7/100</f>
        <v>2478.5343</v>
      </c>
      <c r="BF7" s="38">
        <f t="shared" ref="BF7:BF13" si="56">16.94*E7/100</f>
        <v>1626.7482</v>
      </c>
      <c r="BG7" s="38">
        <f t="shared" ref="BG7:BH7" si="16">2.11*D7/100</f>
        <v>204.8388</v>
      </c>
      <c r="BH7" s="38">
        <f t="shared" si="16"/>
        <v>202.6233</v>
      </c>
      <c r="BI7" s="38">
        <f t="shared" ref="BI7:BI13" si="58">BG7+BH7</f>
        <v>407.4621</v>
      </c>
      <c r="BJ7" s="38">
        <f t="shared" ref="BJ7:BK7" si="17">0.55*D7/100</f>
        <v>53.394</v>
      </c>
      <c r="BK7" s="38">
        <f t="shared" si="17"/>
        <v>52.8165</v>
      </c>
      <c r="BL7" s="38">
        <f t="shared" ref="BL7:BL13" si="60">BJ7+BK7</f>
        <v>106.2105</v>
      </c>
      <c r="BM7" s="38">
        <f t="shared" ref="BM7:BN7" si="18">67.31*D7/100</f>
        <v>6534.4548</v>
      </c>
      <c r="BN7" s="38">
        <f t="shared" si="18"/>
        <v>6463.7793</v>
      </c>
      <c r="BO7" s="38">
        <f t="shared" ref="BO7:BO13" si="62">BM7+BN7</f>
        <v>12998.2341</v>
      </c>
      <c r="BP7" s="38">
        <f t="shared" ref="BP7:BP13" si="63">11.15*D7/100</f>
        <v>1082.442</v>
      </c>
      <c r="BQ7" s="38">
        <f t="shared" ref="BQ7:BQ13" si="64">11.51*E7/100</f>
        <v>1105.3053</v>
      </c>
      <c r="BR7" s="38">
        <f t="shared" ref="BR7:BR13" si="65">BP7+BQ7</f>
        <v>2187.7473</v>
      </c>
      <c r="BS7" s="38">
        <f t="shared" ref="BS7:BT7" si="19">3.87*D7/100</f>
        <v>375.6996</v>
      </c>
      <c r="BT7" s="38">
        <f t="shared" si="19"/>
        <v>371.6361</v>
      </c>
      <c r="BU7" s="38">
        <f t="shared" ref="BU7:BU13" si="67">BS7+BT7</f>
        <v>747.3357</v>
      </c>
      <c r="BV7" s="38">
        <f t="shared" ref="BV7:BW7" si="20">1.21*D7/100</f>
        <v>117.4668</v>
      </c>
      <c r="BW7" s="38">
        <f t="shared" si="20"/>
        <v>116.1963</v>
      </c>
      <c r="BX7" s="38">
        <f t="shared" ref="BX7:BX13" si="69">BV7+BW7</f>
        <v>233.6631</v>
      </c>
      <c r="BY7" s="38">
        <f t="shared" ref="BY7:BY13" si="70">$BY$5*F7</f>
        <v>30.8976</v>
      </c>
      <c r="BZ7" s="3"/>
    </row>
    <row r="8" ht="14.25" customHeight="1">
      <c r="A8" s="39"/>
      <c r="B8" s="40">
        <v>1.0</v>
      </c>
      <c r="C8" s="41" t="s">
        <v>51</v>
      </c>
      <c r="D8" s="42">
        <v>2748.8309503784694</v>
      </c>
      <c r="E8" s="42">
        <v>2730.156303972366</v>
      </c>
      <c r="F8" s="42">
        <f t="shared" si="21"/>
        <v>5478.987254</v>
      </c>
      <c r="G8" s="42"/>
      <c r="H8" s="42"/>
      <c r="I8" s="43">
        <f t="shared" si="22"/>
        <v>135.6049345</v>
      </c>
      <c r="J8" s="43">
        <f t="shared" si="23"/>
        <v>129.4410739</v>
      </c>
      <c r="K8" s="43">
        <f t="shared" ref="K8:L8" si="24">(1*23.5*D8)/1000</f>
        <v>64.59752733</v>
      </c>
      <c r="L8" s="43">
        <f t="shared" si="24"/>
        <v>64.15867314</v>
      </c>
      <c r="M8" s="42">
        <f t="shared" si="25"/>
        <v>128.7562005</v>
      </c>
      <c r="N8" s="42">
        <f t="shared" ref="N8:O8" si="26">4.99*D8/100</f>
        <v>137.1666644</v>
      </c>
      <c r="O8" s="42">
        <f t="shared" si="26"/>
        <v>136.2347996</v>
      </c>
      <c r="P8" s="42">
        <f t="shared" si="27"/>
        <v>273.401464</v>
      </c>
      <c r="Q8" s="42">
        <f t="shared" ref="Q8:R8" si="28">7.4*D8/100</f>
        <v>203.4134903</v>
      </c>
      <c r="R8" s="42">
        <f t="shared" si="28"/>
        <v>202.0315665</v>
      </c>
      <c r="S8" s="42">
        <f t="shared" si="29"/>
        <v>405.4450568</v>
      </c>
      <c r="T8" s="42">
        <f t="shared" ref="T8:U8" si="30">12.23*D8/100</f>
        <v>336.1820252</v>
      </c>
      <c r="U8" s="42">
        <f t="shared" si="30"/>
        <v>333.898116</v>
      </c>
      <c r="V8" s="42">
        <f t="shared" si="31"/>
        <v>670.0801412</v>
      </c>
      <c r="W8" s="43">
        <f t="shared" ref="W8:X8" si="32">+T8-K8</f>
        <v>271.5844979</v>
      </c>
      <c r="X8" s="43">
        <f t="shared" si="32"/>
        <v>269.7394428</v>
      </c>
      <c r="Y8" s="42">
        <f t="shared" si="33"/>
        <v>541.3239407</v>
      </c>
      <c r="Z8" s="43">
        <f t="shared" ref="Z8:AA8" si="34">4.1*D8/100</f>
        <v>112.702069</v>
      </c>
      <c r="AA8" s="43">
        <f t="shared" si="34"/>
        <v>111.9364085</v>
      </c>
      <c r="AB8" s="43">
        <f t="shared" si="35"/>
        <v>224.6384774</v>
      </c>
      <c r="AC8" s="42">
        <f t="shared" ref="AC8:AD8" si="36">2.1*D8/100</f>
        <v>57.72544996</v>
      </c>
      <c r="AD8" s="42">
        <f t="shared" si="36"/>
        <v>57.33328238</v>
      </c>
      <c r="AE8" s="42">
        <f t="shared" si="37"/>
        <v>115.0587323</v>
      </c>
      <c r="AF8" s="42">
        <f t="shared" ref="AF8:AG8" si="38">2.01*D8/100</f>
        <v>55.2515021</v>
      </c>
      <c r="AG8" s="42">
        <f t="shared" si="38"/>
        <v>54.87614171</v>
      </c>
      <c r="AH8" s="42">
        <f t="shared" si="39"/>
        <v>110.1276438</v>
      </c>
      <c r="AI8" s="42">
        <f t="shared" ref="AI8:AJ8" si="40">1.93*D8/100</f>
        <v>53.05243734</v>
      </c>
      <c r="AJ8" s="42">
        <f t="shared" si="40"/>
        <v>52.69201667</v>
      </c>
      <c r="AK8" s="42">
        <f t="shared" si="41"/>
        <v>105.744454</v>
      </c>
      <c r="AL8" s="42">
        <f t="shared" ref="AL8:AM8" si="42">11.23*D8/100</f>
        <v>308.6937157</v>
      </c>
      <c r="AM8" s="42">
        <f t="shared" si="42"/>
        <v>306.5965529</v>
      </c>
      <c r="AN8" s="42">
        <f t="shared" si="43"/>
        <v>615.2902687</v>
      </c>
      <c r="AO8" s="43">
        <f t="shared" ref="AO8:AP8" si="44">16.02*D8/100</f>
        <v>440.3627183</v>
      </c>
      <c r="AP8" s="43">
        <f t="shared" si="44"/>
        <v>437.3710399</v>
      </c>
      <c r="AQ8" s="43">
        <f t="shared" si="45"/>
        <v>877.7337581</v>
      </c>
      <c r="AR8" s="42">
        <f t="shared" ref="AR8:AS8" si="46">65.63*D8/100</f>
        <v>1804.057753</v>
      </c>
      <c r="AS8" s="42">
        <f t="shared" si="46"/>
        <v>1791.801582</v>
      </c>
      <c r="AT8" s="42">
        <f t="shared" si="47"/>
        <v>3595.859335</v>
      </c>
      <c r="AU8" s="42">
        <f t="shared" ref="AU8:AV8" si="48">30.91*D8/100</f>
        <v>849.6636468</v>
      </c>
      <c r="AV8" s="42">
        <f t="shared" si="48"/>
        <v>843.8913136</v>
      </c>
      <c r="AW8" s="42">
        <f t="shared" si="49"/>
        <v>1693.55496</v>
      </c>
      <c r="AX8" s="42">
        <f t="shared" ref="AX8:AY8" si="50">68*D8/100</f>
        <v>1869.205046</v>
      </c>
      <c r="AY8" s="42">
        <f t="shared" si="50"/>
        <v>1856.506287</v>
      </c>
      <c r="AZ8" s="42">
        <f t="shared" si="51"/>
        <v>3725.711333</v>
      </c>
      <c r="BA8" s="42">
        <f t="shared" ref="BA8:BB8" si="52">1.2*D8/100</f>
        <v>32.9859714</v>
      </c>
      <c r="BB8" s="42">
        <f t="shared" si="52"/>
        <v>32.76187565</v>
      </c>
      <c r="BC8" s="42">
        <f t="shared" si="53"/>
        <v>65.74784705</v>
      </c>
      <c r="BD8" s="42">
        <f t="shared" si="54"/>
        <v>844.1643292</v>
      </c>
      <c r="BE8" s="42">
        <f t="shared" si="55"/>
        <v>704.6533421</v>
      </c>
      <c r="BF8" s="42">
        <f t="shared" si="56"/>
        <v>462.4884779</v>
      </c>
      <c r="BG8" s="42">
        <f t="shared" ref="BG8:BH8" si="57">2.11*D8/100</f>
        <v>58.00033305</v>
      </c>
      <c r="BH8" s="42">
        <f t="shared" si="57"/>
        <v>57.60629801</v>
      </c>
      <c r="BI8" s="42">
        <f t="shared" si="58"/>
        <v>115.6066311</v>
      </c>
      <c r="BJ8" s="42">
        <f t="shared" ref="BJ8:BK8" si="59">0.55*D8/100</f>
        <v>15.11857023</v>
      </c>
      <c r="BK8" s="42">
        <f t="shared" si="59"/>
        <v>15.01585967</v>
      </c>
      <c r="BL8" s="42">
        <f t="shared" si="60"/>
        <v>30.1344299</v>
      </c>
      <c r="BM8" s="42">
        <f t="shared" ref="BM8:BN8" si="61">67.31*D8/100</f>
        <v>1850.238113</v>
      </c>
      <c r="BN8" s="42">
        <f t="shared" si="61"/>
        <v>1837.668208</v>
      </c>
      <c r="BO8" s="42">
        <f t="shared" si="62"/>
        <v>3687.906321</v>
      </c>
      <c r="BP8" s="42">
        <f t="shared" si="63"/>
        <v>306.494651</v>
      </c>
      <c r="BQ8" s="42">
        <f t="shared" si="64"/>
        <v>314.2409906</v>
      </c>
      <c r="BR8" s="42">
        <f t="shared" si="65"/>
        <v>620.7356416</v>
      </c>
      <c r="BS8" s="42">
        <f t="shared" ref="BS8:BT8" si="66">3.87*D8/100</f>
        <v>106.3797578</v>
      </c>
      <c r="BT8" s="42">
        <f t="shared" si="66"/>
        <v>105.657049</v>
      </c>
      <c r="BU8" s="42">
        <f t="shared" si="67"/>
        <v>212.0368067</v>
      </c>
      <c r="BV8" s="42">
        <f t="shared" ref="BV8:BW8" si="68">1.21*D8/100</f>
        <v>33.2608545</v>
      </c>
      <c r="BW8" s="42">
        <f t="shared" si="68"/>
        <v>33.03489128</v>
      </c>
      <c r="BX8" s="42">
        <f t="shared" si="69"/>
        <v>66.29574578</v>
      </c>
      <c r="BY8" s="42">
        <f t="shared" si="70"/>
        <v>8.766379607</v>
      </c>
      <c r="BZ8" s="3"/>
    </row>
    <row r="9" ht="14.25" customHeight="1">
      <c r="A9" s="39"/>
      <c r="B9" s="40">
        <v>2.0</v>
      </c>
      <c r="C9" s="41" t="s">
        <v>52</v>
      </c>
      <c r="D9" s="42">
        <v>2904.870199046818</v>
      </c>
      <c r="E9" s="42">
        <v>2978.9386873920553</v>
      </c>
      <c r="F9" s="42">
        <f t="shared" si="21"/>
        <v>5883.808886</v>
      </c>
      <c r="G9" s="42"/>
      <c r="H9" s="42"/>
      <c r="I9" s="43">
        <f t="shared" si="22"/>
        <v>145.6242699</v>
      </c>
      <c r="J9" s="43">
        <f t="shared" si="23"/>
        <v>139.0049849</v>
      </c>
      <c r="K9" s="43">
        <f t="shared" ref="K9:L9" si="71">(1*23.5*D9)/1000</f>
        <v>68.26444968</v>
      </c>
      <c r="L9" s="43">
        <f t="shared" si="71"/>
        <v>70.00505915</v>
      </c>
      <c r="M9" s="42">
        <f t="shared" si="25"/>
        <v>138.2695088</v>
      </c>
      <c r="N9" s="42">
        <f t="shared" ref="N9:O9" si="72">4.99*D9/100</f>
        <v>144.9530229</v>
      </c>
      <c r="O9" s="42">
        <f t="shared" si="72"/>
        <v>148.6490405</v>
      </c>
      <c r="P9" s="42">
        <f t="shared" si="27"/>
        <v>293.6020634</v>
      </c>
      <c r="Q9" s="42">
        <f t="shared" ref="Q9:R9" si="73">7.4*D9/100</f>
        <v>214.9603947</v>
      </c>
      <c r="R9" s="42">
        <f t="shared" si="73"/>
        <v>220.4414629</v>
      </c>
      <c r="S9" s="42">
        <f t="shared" si="29"/>
        <v>435.4018576</v>
      </c>
      <c r="T9" s="42">
        <f t="shared" ref="T9:U9" si="74">12.23*D9/100</f>
        <v>355.2656253</v>
      </c>
      <c r="U9" s="42">
        <f t="shared" si="74"/>
        <v>364.3242015</v>
      </c>
      <c r="V9" s="42">
        <f t="shared" si="31"/>
        <v>719.5898268</v>
      </c>
      <c r="W9" s="43">
        <f t="shared" ref="W9:X9" si="75">+T9-K9</f>
        <v>287.0011757</v>
      </c>
      <c r="X9" s="43">
        <f t="shared" si="75"/>
        <v>294.3191423</v>
      </c>
      <c r="Y9" s="42">
        <f t="shared" si="33"/>
        <v>581.320318</v>
      </c>
      <c r="Z9" s="43">
        <f t="shared" ref="Z9:AA9" si="76">4.1*D9/100</f>
        <v>119.0996782</v>
      </c>
      <c r="AA9" s="43">
        <f t="shared" si="76"/>
        <v>122.1364862</v>
      </c>
      <c r="AB9" s="43">
        <f t="shared" si="35"/>
        <v>241.2361643</v>
      </c>
      <c r="AC9" s="42">
        <f t="shared" ref="AC9:AD9" si="77">2.1*D9/100</f>
        <v>61.00227418</v>
      </c>
      <c r="AD9" s="42">
        <f t="shared" si="77"/>
        <v>62.55771244</v>
      </c>
      <c r="AE9" s="42">
        <f t="shared" si="37"/>
        <v>123.5599866</v>
      </c>
      <c r="AF9" s="42">
        <f t="shared" ref="AF9:AG9" si="78">2.01*D9/100</f>
        <v>58.387891</v>
      </c>
      <c r="AG9" s="42">
        <f t="shared" si="78"/>
        <v>59.87666762</v>
      </c>
      <c r="AH9" s="42">
        <f t="shared" si="39"/>
        <v>118.2645586</v>
      </c>
      <c r="AI9" s="42">
        <f t="shared" ref="AI9:AJ9" si="79">1.93*D9/100</f>
        <v>56.06399484</v>
      </c>
      <c r="AJ9" s="42">
        <f t="shared" si="79"/>
        <v>57.49351667</v>
      </c>
      <c r="AK9" s="42">
        <f t="shared" si="41"/>
        <v>113.5575115</v>
      </c>
      <c r="AL9" s="42">
        <f t="shared" ref="AL9:AM9" si="80">11.23*D9/100</f>
        <v>326.2169234</v>
      </c>
      <c r="AM9" s="42">
        <f t="shared" si="80"/>
        <v>334.5348146</v>
      </c>
      <c r="AN9" s="42">
        <f t="shared" si="43"/>
        <v>660.7517379</v>
      </c>
      <c r="AO9" s="43">
        <f t="shared" ref="AO9:AP9" si="81">16.02*D9/100</f>
        <v>465.3602059</v>
      </c>
      <c r="AP9" s="43">
        <f t="shared" si="81"/>
        <v>477.2259777</v>
      </c>
      <c r="AQ9" s="43">
        <f t="shared" si="45"/>
        <v>942.5861836</v>
      </c>
      <c r="AR9" s="42">
        <f t="shared" ref="AR9:AS9" si="82">65.63*D9/100</f>
        <v>1906.466312</v>
      </c>
      <c r="AS9" s="42">
        <f t="shared" si="82"/>
        <v>1955.077461</v>
      </c>
      <c r="AT9" s="42">
        <f t="shared" si="47"/>
        <v>3861.543772</v>
      </c>
      <c r="AU9" s="42">
        <f t="shared" ref="AU9:AV9" si="83">30.91*D9/100</f>
        <v>897.8953785</v>
      </c>
      <c r="AV9" s="42">
        <f t="shared" si="83"/>
        <v>920.7899483</v>
      </c>
      <c r="AW9" s="42">
        <f t="shared" si="49"/>
        <v>1818.685327</v>
      </c>
      <c r="AX9" s="42">
        <f t="shared" ref="AX9:AY9" si="84">68*D9/100</f>
        <v>1975.311735</v>
      </c>
      <c r="AY9" s="42">
        <f t="shared" si="84"/>
        <v>2025.678307</v>
      </c>
      <c r="AZ9" s="42">
        <f t="shared" si="51"/>
        <v>4000.990043</v>
      </c>
      <c r="BA9" s="42">
        <f t="shared" ref="BA9:BB9" si="85">1.2*D9/100</f>
        <v>34.85844239</v>
      </c>
      <c r="BB9" s="42">
        <f t="shared" si="85"/>
        <v>35.74726425</v>
      </c>
      <c r="BC9" s="42">
        <f t="shared" si="53"/>
        <v>70.60570664</v>
      </c>
      <c r="BD9" s="42">
        <f t="shared" si="54"/>
        <v>921.0878421</v>
      </c>
      <c r="BE9" s="42">
        <f t="shared" si="55"/>
        <v>768.8640752</v>
      </c>
      <c r="BF9" s="42">
        <f t="shared" si="56"/>
        <v>504.6322136</v>
      </c>
      <c r="BG9" s="42">
        <f t="shared" ref="BG9:BH9" si="86">2.11*D9/100</f>
        <v>61.2927612</v>
      </c>
      <c r="BH9" s="42">
        <f t="shared" si="86"/>
        <v>62.8556063</v>
      </c>
      <c r="BI9" s="42">
        <f t="shared" si="58"/>
        <v>124.1483675</v>
      </c>
      <c r="BJ9" s="42">
        <f t="shared" ref="BJ9:BK9" si="87">0.55*D9/100</f>
        <v>15.97678609</v>
      </c>
      <c r="BK9" s="42">
        <f t="shared" si="87"/>
        <v>16.38416278</v>
      </c>
      <c r="BL9" s="42">
        <f t="shared" si="60"/>
        <v>32.36094888</v>
      </c>
      <c r="BM9" s="42">
        <f t="shared" ref="BM9:BN9" si="88">67.31*D9/100</f>
        <v>1955.268131</v>
      </c>
      <c r="BN9" s="42">
        <f t="shared" si="88"/>
        <v>2005.12363</v>
      </c>
      <c r="BO9" s="42">
        <f t="shared" si="62"/>
        <v>3960.391761</v>
      </c>
      <c r="BP9" s="42">
        <f t="shared" si="63"/>
        <v>323.8930272</v>
      </c>
      <c r="BQ9" s="42">
        <f t="shared" si="64"/>
        <v>342.8758429</v>
      </c>
      <c r="BR9" s="42">
        <f t="shared" si="65"/>
        <v>666.7688701</v>
      </c>
      <c r="BS9" s="42">
        <f t="shared" ref="BS9:BT9" si="89">3.87*D9/100</f>
        <v>112.4184767</v>
      </c>
      <c r="BT9" s="42">
        <f t="shared" si="89"/>
        <v>115.2849272</v>
      </c>
      <c r="BU9" s="42">
        <f t="shared" si="67"/>
        <v>227.7034039</v>
      </c>
      <c r="BV9" s="42">
        <f t="shared" ref="BV9:BW9" si="90">1.21*D9/100</f>
        <v>35.14892941</v>
      </c>
      <c r="BW9" s="42">
        <f t="shared" si="90"/>
        <v>36.04515812</v>
      </c>
      <c r="BX9" s="42">
        <f t="shared" si="69"/>
        <v>71.19408753</v>
      </c>
      <c r="BY9" s="42">
        <f t="shared" si="70"/>
        <v>9.414094218</v>
      </c>
      <c r="BZ9" s="3"/>
    </row>
    <row r="10" ht="14.25" customHeight="1">
      <c r="A10" s="39"/>
      <c r="B10" s="40">
        <v>3.0</v>
      </c>
      <c r="C10" s="41" t="s">
        <v>53</v>
      </c>
      <c r="D10" s="42">
        <v>468.11774600504623</v>
      </c>
      <c r="E10" s="42">
        <v>449.6511226252159</v>
      </c>
      <c r="F10" s="42">
        <f t="shared" si="21"/>
        <v>917.7688686</v>
      </c>
      <c r="G10" s="42"/>
      <c r="H10" s="42"/>
      <c r="I10" s="43">
        <f t="shared" si="22"/>
        <v>22.7147795</v>
      </c>
      <c r="J10" s="43">
        <f t="shared" si="23"/>
        <v>21.68228952</v>
      </c>
      <c r="K10" s="43">
        <f t="shared" ref="K10:L10" si="91">(1*23.5*D10)/1000</f>
        <v>11.00076703</v>
      </c>
      <c r="L10" s="43">
        <f t="shared" si="91"/>
        <v>10.56680138</v>
      </c>
      <c r="M10" s="42">
        <f t="shared" si="25"/>
        <v>21.56756841</v>
      </c>
      <c r="N10" s="42">
        <f t="shared" ref="N10:O10" si="92">4.99*D10/100</f>
        <v>23.35907553</v>
      </c>
      <c r="O10" s="42">
        <f t="shared" si="92"/>
        <v>22.43759102</v>
      </c>
      <c r="P10" s="42">
        <f t="shared" si="27"/>
        <v>45.79666654</v>
      </c>
      <c r="Q10" s="42">
        <f t="shared" ref="Q10:R10" si="93">7.4*D10/100</f>
        <v>34.6407132</v>
      </c>
      <c r="R10" s="42">
        <f t="shared" si="93"/>
        <v>33.27418307</v>
      </c>
      <c r="S10" s="42">
        <f t="shared" si="29"/>
        <v>67.91489628</v>
      </c>
      <c r="T10" s="42">
        <f t="shared" ref="T10:U10" si="94">12.23*D10/100</f>
        <v>57.25080034</v>
      </c>
      <c r="U10" s="42">
        <f t="shared" si="94"/>
        <v>54.9923323</v>
      </c>
      <c r="V10" s="42">
        <f t="shared" si="31"/>
        <v>112.2431326</v>
      </c>
      <c r="W10" s="43">
        <f t="shared" ref="W10:X10" si="95">+T10-K10</f>
        <v>46.25003331</v>
      </c>
      <c r="X10" s="43">
        <f t="shared" si="95"/>
        <v>44.42553092</v>
      </c>
      <c r="Y10" s="42">
        <f t="shared" si="33"/>
        <v>90.67556422</v>
      </c>
      <c r="Z10" s="43">
        <f t="shared" ref="Z10:AA10" si="96">4.1*D10/100</f>
        <v>19.19282759</v>
      </c>
      <c r="AA10" s="43">
        <f t="shared" si="96"/>
        <v>18.43569603</v>
      </c>
      <c r="AB10" s="43">
        <f t="shared" si="35"/>
        <v>37.62852361</v>
      </c>
      <c r="AC10" s="42">
        <f t="shared" ref="AC10:AD10" si="97">2.1*D10/100</f>
        <v>9.830472666</v>
      </c>
      <c r="AD10" s="42">
        <f t="shared" si="97"/>
        <v>9.442673575</v>
      </c>
      <c r="AE10" s="42">
        <f t="shared" si="37"/>
        <v>19.27314624</v>
      </c>
      <c r="AF10" s="42">
        <f t="shared" ref="AF10:AG10" si="98">2.01*D10/100</f>
        <v>9.409166695</v>
      </c>
      <c r="AG10" s="42">
        <f t="shared" si="98"/>
        <v>9.037987565</v>
      </c>
      <c r="AH10" s="42">
        <f t="shared" si="39"/>
        <v>18.44715426</v>
      </c>
      <c r="AI10" s="42">
        <f t="shared" ref="AI10:AJ10" si="99">1.93*D10/100</f>
        <v>9.034672498</v>
      </c>
      <c r="AJ10" s="42">
        <f t="shared" si="99"/>
        <v>8.678266667</v>
      </c>
      <c r="AK10" s="42">
        <f t="shared" si="41"/>
        <v>17.71293916</v>
      </c>
      <c r="AL10" s="42">
        <f t="shared" ref="AL10:AM10" si="100">11.23*D10/100</f>
        <v>52.56962288</v>
      </c>
      <c r="AM10" s="42">
        <f t="shared" si="100"/>
        <v>50.49582107</v>
      </c>
      <c r="AN10" s="42">
        <f t="shared" si="43"/>
        <v>103.0654439</v>
      </c>
      <c r="AO10" s="43">
        <f t="shared" ref="AO10:AP10" si="101">16.02*D10/100</f>
        <v>74.99246291</v>
      </c>
      <c r="AP10" s="43">
        <f t="shared" si="101"/>
        <v>72.03410984</v>
      </c>
      <c r="AQ10" s="43">
        <f t="shared" si="45"/>
        <v>147.0265728</v>
      </c>
      <c r="AR10" s="42">
        <f t="shared" ref="AR10:AS10" si="102">65.63*D10/100</f>
        <v>307.2256767</v>
      </c>
      <c r="AS10" s="42">
        <f t="shared" si="102"/>
        <v>295.1060318</v>
      </c>
      <c r="AT10" s="42">
        <f t="shared" si="47"/>
        <v>602.3317085</v>
      </c>
      <c r="AU10" s="42">
        <f t="shared" ref="AU10:AV10" si="103">30.91*D10/100</f>
        <v>144.6951953</v>
      </c>
      <c r="AV10" s="42">
        <f t="shared" si="103"/>
        <v>138.987162</v>
      </c>
      <c r="AW10" s="42">
        <f t="shared" si="49"/>
        <v>283.6823573</v>
      </c>
      <c r="AX10" s="42">
        <f t="shared" ref="AX10:AY10" si="104">68*D10/100</f>
        <v>318.3200673</v>
      </c>
      <c r="AY10" s="42">
        <f t="shared" si="104"/>
        <v>305.7627634</v>
      </c>
      <c r="AZ10" s="42">
        <f t="shared" si="51"/>
        <v>624.0828307</v>
      </c>
      <c r="BA10" s="42">
        <f t="shared" ref="BA10:BB10" si="105">1.2*D10/100</f>
        <v>5.617412952</v>
      </c>
      <c r="BB10" s="42">
        <f t="shared" si="105"/>
        <v>5.395813472</v>
      </c>
      <c r="BC10" s="42">
        <f t="shared" si="53"/>
        <v>11.01322642</v>
      </c>
      <c r="BD10" s="42">
        <f t="shared" si="54"/>
        <v>139.0321271</v>
      </c>
      <c r="BE10" s="42">
        <f t="shared" si="55"/>
        <v>116.0549547</v>
      </c>
      <c r="BF10" s="42">
        <f t="shared" si="56"/>
        <v>76.17090017</v>
      </c>
      <c r="BG10" s="42">
        <f t="shared" ref="BG10:BH10" si="106">2.11*D10/100</f>
        <v>9.877284441</v>
      </c>
      <c r="BH10" s="42">
        <f t="shared" si="106"/>
        <v>9.487638687</v>
      </c>
      <c r="BI10" s="42">
        <f t="shared" si="58"/>
        <v>19.36492313</v>
      </c>
      <c r="BJ10" s="42">
        <f t="shared" ref="BJ10:BK10" si="107">0.55*D10/100</f>
        <v>2.574647603</v>
      </c>
      <c r="BK10" s="42">
        <f t="shared" si="107"/>
        <v>2.473081174</v>
      </c>
      <c r="BL10" s="42">
        <f t="shared" si="60"/>
        <v>5.047728777</v>
      </c>
      <c r="BM10" s="42">
        <f t="shared" ref="BM10:BN10" si="108">67.31*D10/100</f>
        <v>315.0900548</v>
      </c>
      <c r="BN10" s="42">
        <f t="shared" si="108"/>
        <v>302.6601706</v>
      </c>
      <c r="BO10" s="42">
        <f t="shared" si="62"/>
        <v>617.7502255</v>
      </c>
      <c r="BP10" s="42">
        <f t="shared" si="63"/>
        <v>52.19512868</v>
      </c>
      <c r="BQ10" s="42">
        <f t="shared" si="64"/>
        <v>51.75484421</v>
      </c>
      <c r="BR10" s="42">
        <f t="shared" si="65"/>
        <v>103.9499729</v>
      </c>
      <c r="BS10" s="42">
        <f t="shared" ref="BS10:BT10" si="109">3.87*D10/100</f>
        <v>18.11615677</v>
      </c>
      <c r="BT10" s="42">
        <f t="shared" si="109"/>
        <v>17.40149845</v>
      </c>
      <c r="BU10" s="42">
        <f t="shared" si="67"/>
        <v>35.51765522</v>
      </c>
      <c r="BV10" s="42">
        <f t="shared" ref="BV10:BW10" si="110">1.21*D10/100</f>
        <v>5.664224727</v>
      </c>
      <c r="BW10" s="42">
        <f t="shared" si="110"/>
        <v>5.440778584</v>
      </c>
      <c r="BX10" s="42">
        <f t="shared" si="69"/>
        <v>11.10500331</v>
      </c>
      <c r="BY10" s="42">
        <f t="shared" si="70"/>
        <v>1.46843019</v>
      </c>
      <c r="BZ10" s="3"/>
    </row>
    <row r="11" ht="14.25" customHeight="1">
      <c r="A11" s="39"/>
      <c r="B11" s="40">
        <v>4.0</v>
      </c>
      <c r="C11" s="41" t="s">
        <v>54</v>
      </c>
      <c r="D11" s="42">
        <v>1622.0824222035326</v>
      </c>
      <c r="E11" s="42">
        <v>1615.242659758204</v>
      </c>
      <c r="F11" s="42">
        <f t="shared" si="21"/>
        <v>3237.325082</v>
      </c>
      <c r="G11" s="42"/>
      <c r="H11" s="42"/>
      <c r="I11" s="43">
        <f t="shared" si="22"/>
        <v>80.12379578</v>
      </c>
      <c r="J11" s="43">
        <f t="shared" si="23"/>
        <v>76.48180506</v>
      </c>
      <c r="K11" s="43">
        <f t="shared" ref="K11:L11" si="111">(1*23.5*D11)/1000</f>
        <v>38.11893692</v>
      </c>
      <c r="L11" s="43">
        <f t="shared" si="111"/>
        <v>37.9582025</v>
      </c>
      <c r="M11" s="42">
        <f t="shared" si="25"/>
        <v>76.07713943</v>
      </c>
      <c r="N11" s="42">
        <f t="shared" ref="N11:O11" si="112">4.99*D11/100</f>
        <v>80.94191287</v>
      </c>
      <c r="O11" s="42">
        <f t="shared" si="112"/>
        <v>80.60060872</v>
      </c>
      <c r="P11" s="42">
        <f t="shared" si="27"/>
        <v>161.5425216</v>
      </c>
      <c r="Q11" s="42">
        <f t="shared" ref="Q11:R11" si="113">7.4*D11/100</f>
        <v>120.0340992</v>
      </c>
      <c r="R11" s="42">
        <f t="shared" si="113"/>
        <v>119.5279568</v>
      </c>
      <c r="S11" s="42">
        <f t="shared" si="29"/>
        <v>239.5620561</v>
      </c>
      <c r="T11" s="42">
        <f t="shared" ref="T11:U11" si="114">12.23*D11/100</f>
        <v>198.3806802</v>
      </c>
      <c r="U11" s="42">
        <f t="shared" si="114"/>
        <v>197.5441773</v>
      </c>
      <c r="V11" s="42">
        <f t="shared" si="31"/>
        <v>395.9248575</v>
      </c>
      <c r="W11" s="43">
        <f t="shared" ref="W11:X11" si="115">+T11-K11</f>
        <v>160.2617433</v>
      </c>
      <c r="X11" s="43">
        <f t="shared" si="115"/>
        <v>159.5859748</v>
      </c>
      <c r="Y11" s="42">
        <f t="shared" si="33"/>
        <v>319.8477181</v>
      </c>
      <c r="Z11" s="43">
        <f t="shared" ref="Z11:AA11" si="116">4.1*D11/100</f>
        <v>66.50537931</v>
      </c>
      <c r="AA11" s="43">
        <f t="shared" si="116"/>
        <v>66.22494905</v>
      </c>
      <c r="AB11" s="43">
        <f t="shared" si="35"/>
        <v>132.7303284</v>
      </c>
      <c r="AC11" s="42">
        <f t="shared" ref="AC11:AD11" si="117">2.1*D11/100</f>
        <v>34.06373087</v>
      </c>
      <c r="AD11" s="42">
        <f t="shared" si="117"/>
        <v>33.92009585</v>
      </c>
      <c r="AE11" s="42">
        <f t="shared" si="37"/>
        <v>67.98382672</v>
      </c>
      <c r="AF11" s="42">
        <f t="shared" ref="AF11:AG11" si="118">2.01*D11/100</f>
        <v>32.60385669</v>
      </c>
      <c r="AG11" s="42">
        <f t="shared" si="118"/>
        <v>32.46637746</v>
      </c>
      <c r="AH11" s="42">
        <f t="shared" si="39"/>
        <v>65.07023415</v>
      </c>
      <c r="AI11" s="42">
        <f t="shared" ref="AI11:AJ11" si="119">1.93*D11/100</f>
        <v>31.30619075</v>
      </c>
      <c r="AJ11" s="42">
        <f t="shared" si="119"/>
        <v>31.17418333</v>
      </c>
      <c r="AK11" s="42">
        <f t="shared" si="41"/>
        <v>62.48037408</v>
      </c>
      <c r="AL11" s="42">
        <f t="shared" ref="AL11:AM11" si="120">11.23*D11/100</f>
        <v>182.159856</v>
      </c>
      <c r="AM11" s="42">
        <f t="shared" si="120"/>
        <v>181.3917507</v>
      </c>
      <c r="AN11" s="42">
        <f t="shared" si="43"/>
        <v>363.5516067</v>
      </c>
      <c r="AO11" s="43">
        <f t="shared" ref="AO11:AP11" si="121">16.02*D11/100</f>
        <v>259.857604</v>
      </c>
      <c r="AP11" s="43">
        <f t="shared" si="121"/>
        <v>258.7618741</v>
      </c>
      <c r="AQ11" s="43">
        <f t="shared" si="45"/>
        <v>518.6194781</v>
      </c>
      <c r="AR11" s="42">
        <f t="shared" ref="AR11:AS11" si="122">65.63*D11/100</f>
        <v>1064.572694</v>
      </c>
      <c r="AS11" s="42">
        <f t="shared" si="122"/>
        <v>1060.083758</v>
      </c>
      <c r="AT11" s="42">
        <f t="shared" si="47"/>
        <v>2124.656451</v>
      </c>
      <c r="AU11" s="42">
        <f t="shared" ref="AU11:AV11" si="123">30.91*D11/100</f>
        <v>501.3856767</v>
      </c>
      <c r="AV11" s="42">
        <f t="shared" si="123"/>
        <v>499.2715061</v>
      </c>
      <c r="AW11" s="42">
        <f t="shared" si="49"/>
        <v>1000.657183</v>
      </c>
      <c r="AX11" s="42">
        <f t="shared" ref="AX11:AY11" si="124">68*D11/100</f>
        <v>1103.016047</v>
      </c>
      <c r="AY11" s="42">
        <f t="shared" si="124"/>
        <v>1098.365009</v>
      </c>
      <c r="AZ11" s="42">
        <f t="shared" si="51"/>
        <v>2201.381056</v>
      </c>
      <c r="BA11" s="42">
        <f t="shared" ref="BA11:BB11" si="125">1.2*D11/100</f>
        <v>19.46498907</v>
      </c>
      <c r="BB11" s="42">
        <f t="shared" si="125"/>
        <v>19.38291192</v>
      </c>
      <c r="BC11" s="42">
        <f t="shared" si="53"/>
        <v>38.84790098</v>
      </c>
      <c r="BD11" s="42">
        <f t="shared" si="54"/>
        <v>499.4330304</v>
      </c>
      <c r="BE11" s="42">
        <f t="shared" si="55"/>
        <v>416.8941305</v>
      </c>
      <c r="BF11" s="42">
        <f t="shared" si="56"/>
        <v>273.6221066</v>
      </c>
      <c r="BG11" s="42">
        <f t="shared" ref="BG11:BH11" si="126">2.11*D11/100</f>
        <v>34.22593911</v>
      </c>
      <c r="BH11" s="42">
        <f t="shared" si="126"/>
        <v>34.08162012</v>
      </c>
      <c r="BI11" s="42">
        <f t="shared" si="58"/>
        <v>68.30755923</v>
      </c>
      <c r="BJ11" s="42">
        <f t="shared" ref="BJ11:BK11" si="127">0.55*D11/100</f>
        <v>8.921453322</v>
      </c>
      <c r="BK11" s="42">
        <f t="shared" si="127"/>
        <v>8.883834629</v>
      </c>
      <c r="BL11" s="42">
        <f t="shared" si="60"/>
        <v>17.80528795</v>
      </c>
      <c r="BM11" s="42">
        <f t="shared" ref="BM11:BN11" si="128">67.31*D11/100</f>
        <v>1091.823678</v>
      </c>
      <c r="BN11" s="42">
        <f t="shared" si="128"/>
        <v>1087.219834</v>
      </c>
      <c r="BO11" s="42">
        <f t="shared" si="62"/>
        <v>2179.043513</v>
      </c>
      <c r="BP11" s="42">
        <f t="shared" si="63"/>
        <v>180.8621901</v>
      </c>
      <c r="BQ11" s="42">
        <f t="shared" si="64"/>
        <v>185.9144301</v>
      </c>
      <c r="BR11" s="42">
        <f t="shared" si="65"/>
        <v>366.7766202</v>
      </c>
      <c r="BS11" s="42">
        <f t="shared" ref="BS11:BT11" si="129">3.87*D11/100</f>
        <v>62.77458974</v>
      </c>
      <c r="BT11" s="42">
        <f t="shared" si="129"/>
        <v>62.50989093</v>
      </c>
      <c r="BU11" s="42">
        <f t="shared" si="67"/>
        <v>125.2844807</v>
      </c>
      <c r="BV11" s="42">
        <f t="shared" ref="BV11:BW11" si="130">1.21*D11/100</f>
        <v>19.62719731</v>
      </c>
      <c r="BW11" s="42">
        <f t="shared" si="130"/>
        <v>19.54443618</v>
      </c>
      <c r="BX11" s="42">
        <f t="shared" si="69"/>
        <v>39.17163349</v>
      </c>
      <c r="BY11" s="42">
        <f t="shared" si="70"/>
        <v>5.179720131</v>
      </c>
      <c r="BZ11" s="3"/>
    </row>
    <row r="12" ht="14.25" customHeight="1">
      <c r="A12" s="39"/>
      <c r="B12" s="40">
        <v>5.0</v>
      </c>
      <c r="C12" s="41" t="s">
        <v>55</v>
      </c>
      <c r="D12" s="42">
        <v>417.3142696944211</v>
      </c>
      <c r="E12" s="42">
        <v>401.73747841105353</v>
      </c>
      <c r="F12" s="42">
        <f t="shared" si="21"/>
        <v>819.0517481</v>
      </c>
      <c r="G12" s="42"/>
      <c r="H12" s="42"/>
      <c r="I12" s="43">
        <f t="shared" si="22"/>
        <v>20.27153077</v>
      </c>
      <c r="J12" s="43">
        <f t="shared" si="23"/>
        <v>19.35009755</v>
      </c>
      <c r="K12" s="43">
        <f t="shared" ref="K12:L12" si="131">(1*23.5*D12)/1000</f>
        <v>9.806885338</v>
      </c>
      <c r="L12" s="43">
        <f t="shared" si="131"/>
        <v>9.440830743</v>
      </c>
      <c r="M12" s="42">
        <f t="shared" si="25"/>
        <v>19.24771608</v>
      </c>
      <c r="N12" s="42">
        <f t="shared" ref="N12:O12" si="132">4.99*D12/100</f>
        <v>20.82398206</v>
      </c>
      <c r="O12" s="42">
        <f t="shared" si="132"/>
        <v>20.04670017</v>
      </c>
      <c r="P12" s="42">
        <f t="shared" si="27"/>
        <v>40.87068223</v>
      </c>
      <c r="Q12" s="42">
        <f t="shared" ref="Q12:R12" si="133">7.4*D12/100</f>
        <v>30.88125596</v>
      </c>
      <c r="R12" s="42">
        <f t="shared" si="133"/>
        <v>29.7285734</v>
      </c>
      <c r="S12" s="42">
        <f t="shared" si="29"/>
        <v>60.60982936</v>
      </c>
      <c r="T12" s="42">
        <f t="shared" ref="T12:U12" si="134">12.23*D12/100</f>
        <v>51.03753518</v>
      </c>
      <c r="U12" s="42">
        <f t="shared" si="134"/>
        <v>49.13249361</v>
      </c>
      <c r="V12" s="42">
        <f t="shared" si="31"/>
        <v>100.1700288</v>
      </c>
      <c r="W12" s="43">
        <f t="shared" ref="W12:X12" si="135">+T12-K12</f>
        <v>41.23064985</v>
      </c>
      <c r="X12" s="43">
        <f t="shared" si="135"/>
        <v>39.69166287</v>
      </c>
      <c r="Y12" s="42">
        <f t="shared" si="33"/>
        <v>80.92231271</v>
      </c>
      <c r="Z12" s="43">
        <f t="shared" ref="Z12:AA12" si="136">4.1*D12/100</f>
        <v>17.10988506</v>
      </c>
      <c r="AA12" s="43">
        <f t="shared" si="136"/>
        <v>16.47123661</v>
      </c>
      <c r="AB12" s="43">
        <f t="shared" si="35"/>
        <v>33.58112167</v>
      </c>
      <c r="AC12" s="42">
        <f t="shared" ref="AC12:AD12" si="137">2.1*D12/100</f>
        <v>8.763599664</v>
      </c>
      <c r="AD12" s="42">
        <f t="shared" si="137"/>
        <v>8.436487047</v>
      </c>
      <c r="AE12" s="42">
        <f t="shared" si="37"/>
        <v>17.20008671</v>
      </c>
      <c r="AF12" s="42">
        <f t="shared" ref="AF12:AG12" si="138">2.01*D12/100</f>
        <v>8.388016821</v>
      </c>
      <c r="AG12" s="42">
        <f t="shared" si="138"/>
        <v>8.074923316</v>
      </c>
      <c r="AH12" s="42">
        <f t="shared" si="39"/>
        <v>16.46294014</v>
      </c>
      <c r="AI12" s="42">
        <f t="shared" ref="AI12:AJ12" si="139">1.93*D12/100</f>
        <v>8.054165405</v>
      </c>
      <c r="AJ12" s="42">
        <f t="shared" si="139"/>
        <v>7.753533333</v>
      </c>
      <c r="AK12" s="42">
        <f t="shared" si="41"/>
        <v>15.80769874</v>
      </c>
      <c r="AL12" s="42">
        <f t="shared" ref="AL12:AM12" si="140">11.23*D12/100</f>
        <v>46.86439249</v>
      </c>
      <c r="AM12" s="42">
        <f t="shared" si="140"/>
        <v>45.11511883</v>
      </c>
      <c r="AN12" s="42">
        <f t="shared" si="43"/>
        <v>91.97951131</v>
      </c>
      <c r="AO12" s="43">
        <f t="shared" ref="AO12:AP12" si="141">16.02*D12/100</f>
        <v>66.85374601</v>
      </c>
      <c r="AP12" s="43">
        <f t="shared" si="141"/>
        <v>64.35834404</v>
      </c>
      <c r="AQ12" s="43">
        <f t="shared" si="45"/>
        <v>131.21209</v>
      </c>
      <c r="AR12" s="42">
        <f t="shared" ref="AR12:AS12" si="142">65.63*D12/100</f>
        <v>273.8833552</v>
      </c>
      <c r="AS12" s="42">
        <f t="shared" si="142"/>
        <v>263.6603071</v>
      </c>
      <c r="AT12" s="42">
        <f t="shared" si="47"/>
        <v>537.5436623</v>
      </c>
      <c r="AU12" s="42">
        <f t="shared" ref="AU12:AV12" si="143">30.91*D12/100</f>
        <v>128.9918408</v>
      </c>
      <c r="AV12" s="42">
        <f t="shared" si="143"/>
        <v>124.1770546</v>
      </c>
      <c r="AW12" s="42">
        <f t="shared" si="49"/>
        <v>253.1688953</v>
      </c>
      <c r="AX12" s="42">
        <f t="shared" ref="AX12:AY12" si="144">68*D12/100</f>
        <v>283.7737034</v>
      </c>
      <c r="AY12" s="42">
        <f t="shared" si="144"/>
        <v>273.1814853</v>
      </c>
      <c r="AZ12" s="42">
        <f t="shared" si="51"/>
        <v>556.9551887</v>
      </c>
      <c r="BA12" s="42">
        <f t="shared" ref="BA12:BB12" si="145">1.2*D12/100</f>
        <v>5.007771236</v>
      </c>
      <c r="BB12" s="42">
        <f t="shared" si="145"/>
        <v>4.820849741</v>
      </c>
      <c r="BC12" s="42">
        <f t="shared" si="53"/>
        <v>9.828620977</v>
      </c>
      <c r="BD12" s="42">
        <f t="shared" si="54"/>
        <v>124.2172283</v>
      </c>
      <c r="BE12" s="42">
        <f t="shared" si="55"/>
        <v>103.6884432</v>
      </c>
      <c r="BF12" s="42">
        <f t="shared" si="56"/>
        <v>68.05432884</v>
      </c>
      <c r="BG12" s="42">
        <f t="shared" ref="BG12:BH12" si="146">2.11*D12/100</f>
        <v>8.805331091</v>
      </c>
      <c r="BH12" s="42">
        <f t="shared" si="146"/>
        <v>8.476660794</v>
      </c>
      <c r="BI12" s="42">
        <f t="shared" si="58"/>
        <v>17.28199189</v>
      </c>
      <c r="BJ12" s="42">
        <f t="shared" ref="BJ12:BK12" si="147">0.55*D12/100</f>
        <v>2.295228483</v>
      </c>
      <c r="BK12" s="42">
        <f t="shared" si="147"/>
        <v>2.209556131</v>
      </c>
      <c r="BL12" s="42">
        <f t="shared" si="60"/>
        <v>4.504784615</v>
      </c>
      <c r="BM12" s="42">
        <f t="shared" ref="BM12:BN12" si="148">67.31*D12/100</f>
        <v>280.8942349</v>
      </c>
      <c r="BN12" s="42">
        <f t="shared" si="148"/>
        <v>270.4094967</v>
      </c>
      <c r="BO12" s="42">
        <f t="shared" si="62"/>
        <v>551.3037316</v>
      </c>
      <c r="BP12" s="42">
        <f t="shared" si="63"/>
        <v>46.53054107</v>
      </c>
      <c r="BQ12" s="42">
        <f t="shared" si="64"/>
        <v>46.23998377</v>
      </c>
      <c r="BR12" s="42">
        <f t="shared" si="65"/>
        <v>92.77052484</v>
      </c>
      <c r="BS12" s="42">
        <f t="shared" ref="BS12:BT12" si="149">3.87*D12/100</f>
        <v>16.15006224</v>
      </c>
      <c r="BT12" s="42">
        <f t="shared" si="149"/>
        <v>15.54724041</v>
      </c>
      <c r="BU12" s="42">
        <f t="shared" si="67"/>
        <v>31.69730265</v>
      </c>
      <c r="BV12" s="42">
        <f t="shared" ref="BV12:BW12" si="150">1.21*D12/100</f>
        <v>5.049502663</v>
      </c>
      <c r="BW12" s="42">
        <f t="shared" si="150"/>
        <v>4.861023489</v>
      </c>
      <c r="BX12" s="42">
        <f t="shared" si="69"/>
        <v>9.910526152</v>
      </c>
      <c r="BY12" s="42">
        <f t="shared" si="70"/>
        <v>1.310482797</v>
      </c>
      <c r="BZ12" s="3"/>
    </row>
    <row r="13" ht="14.25" customHeight="1">
      <c r="A13" s="39"/>
      <c r="B13" s="40">
        <v>6.0</v>
      </c>
      <c r="C13" s="41" t="s">
        <v>56</v>
      </c>
      <c r="D13" s="42">
        <v>1546.784412671713</v>
      </c>
      <c r="E13" s="42">
        <v>1427.2737478411052</v>
      </c>
      <c r="F13" s="42">
        <f t="shared" si="21"/>
        <v>2974.058161</v>
      </c>
      <c r="G13" s="42"/>
      <c r="H13" s="42"/>
      <c r="I13" s="43">
        <f t="shared" si="22"/>
        <v>73.60793947</v>
      </c>
      <c r="J13" s="43">
        <f t="shared" si="23"/>
        <v>70.26212404</v>
      </c>
      <c r="K13" s="43">
        <f t="shared" ref="K13:L13" si="151">(1*23.5*D13)/1000</f>
        <v>36.3494337</v>
      </c>
      <c r="L13" s="43">
        <f t="shared" si="151"/>
        <v>33.54093307</v>
      </c>
      <c r="M13" s="42">
        <f t="shared" si="25"/>
        <v>69.89036677</v>
      </c>
      <c r="N13" s="42">
        <f t="shared" ref="N13:O13" si="152">4.99*D13/100</f>
        <v>77.18454219</v>
      </c>
      <c r="O13" s="42">
        <f t="shared" si="152"/>
        <v>71.22096002</v>
      </c>
      <c r="P13" s="42">
        <f t="shared" si="27"/>
        <v>148.4055022</v>
      </c>
      <c r="Q13" s="42">
        <f t="shared" ref="Q13:R13" si="153">7.4*D13/100</f>
        <v>114.4620465</v>
      </c>
      <c r="R13" s="42">
        <f t="shared" si="153"/>
        <v>105.6182573</v>
      </c>
      <c r="S13" s="42">
        <f t="shared" si="29"/>
        <v>220.0803039</v>
      </c>
      <c r="T13" s="42">
        <f t="shared" ref="T13:U13" si="154">12.23*D13/100</f>
        <v>189.1717337</v>
      </c>
      <c r="U13" s="42">
        <f t="shared" si="154"/>
        <v>174.5555794</v>
      </c>
      <c r="V13" s="42">
        <f t="shared" si="31"/>
        <v>363.727313</v>
      </c>
      <c r="W13" s="43">
        <f t="shared" ref="W13:X13" si="155">+T13-K13</f>
        <v>152.8223</v>
      </c>
      <c r="X13" s="43">
        <f t="shared" si="155"/>
        <v>141.0146463</v>
      </c>
      <c r="Y13" s="42">
        <f t="shared" si="33"/>
        <v>293.8369463</v>
      </c>
      <c r="Z13" s="43">
        <f t="shared" ref="Z13:AA13" si="156">4.1*D13/100</f>
        <v>63.41816092</v>
      </c>
      <c r="AA13" s="43">
        <f t="shared" si="156"/>
        <v>58.51822366</v>
      </c>
      <c r="AB13" s="43">
        <f t="shared" si="35"/>
        <v>121.9363846</v>
      </c>
      <c r="AC13" s="42">
        <f t="shared" ref="AC13:AD13" si="157">2.1*D13/100</f>
        <v>32.48247267</v>
      </c>
      <c r="AD13" s="42">
        <f t="shared" si="157"/>
        <v>29.9727487</v>
      </c>
      <c r="AE13" s="42">
        <f t="shared" si="37"/>
        <v>62.45522137</v>
      </c>
      <c r="AF13" s="42">
        <f t="shared" ref="AF13:AG13" si="158">2.01*D13/100</f>
        <v>31.09036669</v>
      </c>
      <c r="AG13" s="42">
        <f t="shared" si="158"/>
        <v>28.68820233</v>
      </c>
      <c r="AH13" s="42">
        <f t="shared" si="39"/>
        <v>59.77856903</v>
      </c>
      <c r="AI13" s="42">
        <f t="shared" ref="AI13:AJ13" si="159">1.93*D13/100</f>
        <v>29.85293916</v>
      </c>
      <c r="AJ13" s="42">
        <f t="shared" si="159"/>
        <v>27.54638333</v>
      </c>
      <c r="AK13" s="42">
        <f t="shared" si="41"/>
        <v>57.3993225</v>
      </c>
      <c r="AL13" s="42">
        <f t="shared" ref="AL13:AM13" si="160">11.23*D13/100</f>
        <v>173.7038895</v>
      </c>
      <c r="AM13" s="42">
        <f t="shared" si="160"/>
        <v>160.2828419</v>
      </c>
      <c r="AN13" s="42">
        <f t="shared" si="43"/>
        <v>333.9867314</v>
      </c>
      <c r="AO13" s="43">
        <f t="shared" ref="AO13:AP13" si="161">16.02*D13/100</f>
        <v>247.7948629</v>
      </c>
      <c r="AP13" s="43">
        <f t="shared" si="161"/>
        <v>228.6492544</v>
      </c>
      <c r="AQ13" s="43">
        <f t="shared" si="45"/>
        <v>476.4441173</v>
      </c>
      <c r="AR13" s="42">
        <f t="shared" ref="AR13:AS13" si="162">65.63*D13/100</f>
        <v>1015.15461</v>
      </c>
      <c r="AS13" s="42">
        <f t="shared" si="162"/>
        <v>936.7197607</v>
      </c>
      <c r="AT13" s="42">
        <f t="shared" si="47"/>
        <v>1951.874371</v>
      </c>
      <c r="AU13" s="42">
        <f t="shared" ref="AU13:AV13" si="163">30.91*D13/100</f>
        <v>478.111062</v>
      </c>
      <c r="AV13" s="42">
        <f t="shared" si="163"/>
        <v>441.1703155</v>
      </c>
      <c r="AW13" s="42">
        <f t="shared" si="49"/>
        <v>919.2813774</v>
      </c>
      <c r="AX13" s="42">
        <f t="shared" ref="AX13:AY13" si="164">68*D13/100</f>
        <v>1051.813401</v>
      </c>
      <c r="AY13" s="42">
        <f t="shared" si="164"/>
        <v>970.5461485</v>
      </c>
      <c r="AZ13" s="42">
        <f t="shared" si="51"/>
        <v>2022.359549</v>
      </c>
      <c r="BA13" s="42">
        <f t="shared" ref="BA13:BB13" si="165">1.2*D13/100</f>
        <v>18.56141295</v>
      </c>
      <c r="BB13" s="42">
        <f t="shared" si="165"/>
        <v>17.12728497</v>
      </c>
      <c r="BC13" s="42">
        <f t="shared" si="53"/>
        <v>35.68869793</v>
      </c>
      <c r="BD13" s="42">
        <f t="shared" si="54"/>
        <v>441.3130428</v>
      </c>
      <c r="BE13" s="42">
        <f t="shared" si="55"/>
        <v>368.3793543</v>
      </c>
      <c r="BF13" s="42">
        <f t="shared" si="56"/>
        <v>241.7801729</v>
      </c>
      <c r="BG13" s="42">
        <f t="shared" ref="BG13:BH13" si="166">2.11*D13/100</f>
        <v>32.63715111</v>
      </c>
      <c r="BH13" s="42">
        <f t="shared" si="166"/>
        <v>30.11547608</v>
      </c>
      <c r="BI13" s="42">
        <f t="shared" si="58"/>
        <v>62.75262719</v>
      </c>
      <c r="BJ13" s="42">
        <f t="shared" ref="BJ13:BK13" si="167">0.55*D13/100</f>
        <v>8.50731427</v>
      </c>
      <c r="BK13" s="42">
        <f t="shared" si="167"/>
        <v>7.850005613</v>
      </c>
      <c r="BL13" s="42">
        <f t="shared" si="60"/>
        <v>16.35731988</v>
      </c>
      <c r="BM13" s="42">
        <f t="shared" ref="BM13:BN13" si="168">67.31*D13/100</f>
        <v>1041.140588</v>
      </c>
      <c r="BN13" s="42">
        <f t="shared" si="168"/>
        <v>960.6979597</v>
      </c>
      <c r="BO13" s="42">
        <f t="shared" si="62"/>
        <v>2001.838548</v>
      </c>
      <c r="BP13" s="42">
        <f t="shared" si="63"/>
        <v>172.466462</v>
      </c>
      <c r="BQ13" s="42">
        <f t="shared" si="64"/>
        <v>164.2792084</v>
      </c>
      <c r="BR13" s="42">
        <f t="shared" si="65"/>
        <v>336.7456704</v>
      </c>
      <c r="BS13" s="42">
        <f t="shared" ref="BS13:BT13" si="169">3.87*D13/100</f>
        <v>59.86055677</v>
      </c>
      <c r="BT13" s="42">
        <f t="shared" si="169"/>
        <v>55.23549404</v>
      </c>
      <c r="BU13" s="42">
        <f t="shared" si="67"/>
        <v>115.0960508</v>
      </c>
      <c r="BV13" s="42">
        <f t="shared" ref="BV13:BW13" si="170">1.21*D13/100</f>
        <v>18.71609139</v>
      </c>
      <c r="BW13" s="42">
        <f t="shared" si="170"/>
        <v>17.27001235</v>
      </c>
      <c r="BX13" s="42">
        <f t="shared" si="69"/>
        <v>35.98610374</v>
      </c>
      <c r="BY13" s="42">
        <f t="shared" si="70"/>
        <v>4.758493057</v>
      </c>
      <c r="BZ13" s="3"/>
    </row>
    <row r="14" ht="14.25" customHeight="1">
      <c r="A14" s="44"/>
      <c r="B14" s="45"/>
      <c r="C14" s="46"/>
      <c r="D14" s="47"/>
      <c r="E14" s="47"/>
      <c r="F14" s="47"/>
      <c r="G14" s="47"/>
      <c r="H14" s="47"/>
      <c r="I14" s="47"/>
      <c r="J14" s="47"/>
      <c r="K14" s="48"/>
      <c r="L14" s="48"/>
      <c r="M14" s="48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3"/>
    </row>
    <row r="15" ht="18.0" customHeight="1">
      <c r="A15" s="49" t="s">
        <v>57</v>
      </c>
      <c r="B15" s="50" t="s">
        <v>58</v>
      </c>
      <c r="C15" s="51"/>
      <c r="D15" s="36">
        <v>34358.0</v>
      </c>
      <c r="E15" s="36">
        <v>31783.0</v>
      </c>
      <c r="F15" s="36">
        <f>SUM(D15:E15)</f>
        <v>66141</v>
      </c>
      <c r="G15" s="37"/>
      <c r="H15" s="37"/>
      <c r="I15" s="38">
        <f t="shared" ref="I15:I19" si="191">(1.1*22.5*F15)/1000</f>
        <v>1636.98975</v>
      </c>
      <c r="J15" s="38">
        <f t="shared" ref="J15:J19" si="192">(1.05*22.5*F15)/1000</f>
        <v>1562.581125</v>
      </c>
      <c r="K15" s="38">
        <f t="shared" ref="K15:L15" si="171">(1*23.5*D15)/1000</f>
        <v>807.413</v>
      </c>
      <c r="L15" s="38">
        <f t="shared" si="171"/>
        <v>746.9005</v>
      </c>
      <c r="M15" s="38">
        <f t="shared" ref="M15:M19" si="194">K15+L15</f>
        <v>1554.3135</v>
      </c>
      <c r="N15" s="38">
        <f t="shared" ref="N15:O15" si="172">4.99*D15/100</f>
        <v>1714.4642</v>
      </c>
      <c r="O15" s="38">
        <f t="shared" si="172"/>
        <v>1585.9717</v>
      </c>
      <c r="P15" s="38">
        <f t="shared" ref="P15:P19" si="196">N15+O15</f>
        <v>3300.4359</v>
      </c>
      <c r="Q15" s="38">
        <f t="shared" ref="Q15:R15" si="173">7.4*D15/100</f>
        <v>2542.492</v>
      </c>
      <c r="R15" s="38">
        <f t="shared" si="173"/>
        <v>2351.942</v>
      </c>
      <c r="S15" s="38">
        <f t="shared" ref="S15:S19" si="198">Q15+R15</f>
        <v>4894.434</v>
      </c>
      <c r="T15" s="38">
        <f t="shared" ref="T15:U15" si="174">12.23*D15/100</f>
        <v>4201.9834</v>
      </c>
      <c r="U15" s="38">
        <f t="shared" si="174"/>
        <v>3887.0609</v>
      </c>
      <c r="V15" s="38">
        <f t="shared" ref="V15:V19" si="200">T15+U15</f>
        <v>8089.0443</v>
      </c>
      <c r="W15" s="38">
        <f t="shared" ref="W15:X15" si="175">+T15-K15</f>
        <v>3394.5704</v>
      </c>
      <c r="X15" s="38">
        <f t="shared" si="175"/>
        <v>3140.1604</v>
      </c>
      <c r="Y15" s="38">
        <f t="shared" ref="Y15:Y19" si="202">W15+X15</f>
        <v>6534.7308</v>
      </c>
      <c r="Z15" s="38">
        <f t="shared" ref="Z15:AA15" si="176">4.1*D15/100</f>
        <v>1408.678</v>
      </c>
      <c r="AA15" s="38">
        <f t="shared" si="176"/>
        <v>1303.103</v>
      </c>
      <c r="AB15" s="38">
        <f t="shared" ref="AB15:AB19" si="204">Z15+AA15</f>
        <v>2711.781</v>
      </c>
      <c r="AC15" s="38">
        <f t="shared" ref="AC15:AD15" si="177">2.1*D15/100</f>
        <v>721.518</v>
      </c>
      <c r="AD15" s="38">
        <f t="shared" si="177"/>
        <v>667.443</v>
      </c>
      <c r="AE15" s="38">
        <f t="shared" ref="AE15:AE19" si="206">AC15+AD15</f>
        <v>1388.961</v>
      </c>
      <c r="AF15" s="38">
        <f t="shared" ref="AF15:AG15" si="178">2.01*D15/100</f>
        <v>690.5958</v>
      </c>
      <c r="AG15" s="38">
        <f t="shared" si="178"/>
        <v>638.8383</v>
      </c>
      <c r="AH15" s="38">
        <f t="shared" ref="AH15:AH19" si="208">AF15+AG15</f>
        <v>1329.4341</v>
      </c>
      <c r="AI15" s="38">
        <f t="shared" ref="AI15:AJ15" si="179">1.93*D15/100</f>
        <v>663.1094</v>
      </c>
      <c r="AJ15" s="38">
        <f t="shared" si="179"/>
        <v>613.4119</v>
      </c>
      <c r="AK15" s="38">
        <f t="shared" ref="AK15:AK19" si="210">AI15+AJ15</f>
        <v>1276.5213</v>
      </c>
      <c r="AL15" s="38">
        <f t="shared" ref="AL15:AM15" si="180">11.23*D15/100</f>
        <v>3858.4034</v>
      </c>
      <c r="AM15" s="38">
        <f t="shared" si="180"/>
        <v>3569.2309</v>
      </c>
      <c r="AN15" s="38">
        <f t="shared" ref="AN15:AN19" si="212">AL15+AM15</f>
        <v>7427.6343</v>
      </c>
      <c r="AO15" s="38">
        <f t="shared" ref="AO15:AP15" si="181">16.02*D15/100</f>
        <v>5504.1516</v>
      </c>
      <c r="AP15" s="38">
        <f t="shared" si="181"/>
        <v>5091.6366</v>
      </c>
      <c r="AQ15" s="38">
        <f t="shared" ref="AQ15:AQ19" si="214">AO15+AP15</f>
        <v>10595.7882</v>
      </c>
      <c r="AR15" s="38">
        <f t="shared" ref="AR15:AS15" si="182">65.63*D15/100</f>
        <v>22549.1554</v>
      </c>
      <c r="AS15" s="38">
        <f t="shared" si="182"/>
        <v>20859.1829</v>
      </c>
      <c r="AT15" s="38">
        <f t="shared" ref="AT15:AT19" si="216">AR15+AS15</f>
        <v>43408.3383</v>
      </c>
      <c r="AU15" s="38">
        <f t="shared" ref="AU15:AV15" si="183">30.91*D15/100</f>
        <v>10620.0578</v>
      </c>
      <c r="AV15" s="38">
        <f t="shared" si="183"/>
        <v>9824.1253</v>
      </c>
      <c r="AW15" s="38">
        <f t="shared" ref="AW15:AW19" si="218">AU15+AV15</f>
        <v>20444.1831</v>
      </c>
      <c r="AX15" s="38">
        <f t="shared" ref="AX15:AY15" si="184">68*D15/100</f>
        <v>23363.44</v>
      </c>
      <c r="AY15" s="38">
        <f t="shared" si="184"/>
        <v>21612.44</v>
      </c>
      <c r="AZ15" s="38">
        <f t="shared" ref="AZ15:AZ19" si="220">AX15+AY15</f>
        <v>44975.88</v>
      </c>
      <c r="BA15" s="38">
        <f t="shared" ref="BA15:BB15" si="185">1.2*D15/100</f>
        <v>412.296</v>
      </c>
      <c r="BB15" s="38">
        <f t="shared" si="185"/>
        <v>381.396</v>
      </c>
      <c r="BC15" s="38">
        <f t="shared" ref="BC15:BC19" si="222">BA15+BB15</f>
        <v>793.692</v>
      </c>
      <c r="BD15" s="38">
        <f t="shared" ref="BD15:BD19" si="223">30.92*E15/100</f>
        <v>9827.3036</v>
      </c>
      <c r="BE15" s="38">
        <f t="shared" ref="BE15:BE19" si="224">25.81*E15/100</f>
        <v>8203.1923</v>
      </c>
      <c r="BF15" s="38">
        <f t="shared" ref="BF15:BF19" si="225">16.94*E15/100</f>
        <v>5384.0402</v>
      </c>
      <c r="BG15" s="38">
        <f t="shared" ref="BG15:BH15" si="186">2.11*D15/100</f>
        <v>724.9538</v>
      </c>
      <c r="BH15" s="38">
        <f t="shared" si="186"/>
        <v>670.6213</v>
      </c>
      <c r="BI15" s="38">
        <f t="shared" ref="BI15:BI19" si="227">BG15+BH15</f>
        <v>1395.5751</v>
      </c>
      <c r="BJ15" s="38">
        <f t="shared" ref="BJ15:BK15" si="187">0.55*D15/100</f>
        <v>188.969</v>
      </c>
      <c r="BK15" s="38">
        <f t="shared" si="187"/>
        <v>174.8065</v>
      </c>
      <c r="BL15" s="38">
        <f t="shared" ref="BL15:BL19" si="229">BJ15+BK15</f>
        <v>363.7755</v>
      </c>
      <c r="BM15" s="38">
        <f t="shared" ref="BM15:BN15" si="188">67.31*D15/100</f>
        <v>23126.3698</v>
      </c>
      <c r="BN15" s="38">
        <f t="shared" si="188"/>
        <v>21393.1373</v>
      </c>
      <c r="BO15" s="38">
        <f t="shared" ref="BO15:BO19" si="231">BM15+BN15</f>
        <v>44519.5071</v>
      </c>
      <c r="BP15" s="38">
        <f t="shared" ref="BP15:BP19" si="232">11.15*D15/100</f>
        <v>3830.917</v>
      </c>
      <c r="BQ15" s="38">
        <f t="shared" ref="BQ15:BQ19" si="233">11.51*E15/100</f>
        <v>3658.2233</v>
      </c>
      <c r="BR15" s="38">
        <f t="shared" ref="BR15:BR19" si="234">BP15+BQ15</f>
        <v>7489.1403</v>
      </c>
      <c r="BS15" s="38">
        <f t="shared" ref="BS15:BT15" si="189">3.87*D15/100</f>
        <v>1329.6546</v>
      </c>
      <c r="BT15" s="38">
        <f t="shared" si="189"/>
        <v>1230.0021</v>
      </c>
      <c r="BU15" s="38">
        <f t="shared" ref="BU15:BU19" si="236">BS15+BT15</f>
        <v>2559.6567</v>
      </c>
      <c r="BV15" s="38">
        <f t="shared" ref="BV15:BW15" si="190">1.21*D15/100</f>
        <v>415.7318</v>
      </c>
      <c r="BW15" s="38">
        <f t="shared" si="190"/>
        <v>384.5743</v>
      </c>
      <c r="BX15" s="38">
        <f t="shared" ref="BX15:BX19" si="238">BV15+BW15</f>
        <v>800.3061</v>
      </c>
      <c r="BY15" s="38">
        <f t="shared" ref="BY15:BY19" si="239">$BY$5*F15</f>
        <v>105.8256</v>
      </c>
      <c r="BZ15" s="3"/>
    </row>
    <row r="16" ht="25.5" customHeight="1">
      <c r="A16" s="39"/>
      <c r="B16" s="40">
        <v>1.0</v>
      </c>
      <c r="C16" s="52" t="s">
        <v>58</v>
      </c>
      <c r="D16" s="42">
        <v>14315.496172868583</v>
      </c>
      <c r="E16" s="42">
        <v>13256.634631370292</v>
      </c>
      <c r="F16" s="42">
        <f t="shared" ref="F16:F19" si="240">+D16+E16</f>
        <v>27572.1308</v>
      </c>
      <c r="G16" s="42"/>
      <c r="H16" s="42"/>
      <c r="I16" s="43">
        <f t="shared" si="191"/>
        <v>682.4102374</v>
      </c>
      <c r="J16" s="43">
        <f t="shared" si="192"/>
        <v>651.3915903</v>
      </c>
      <c r="K16" s="43">
        <f t="shared" ref="K16:L16" si="193">(1*23.5*D16)/1000</f>
        <v>336.4141601</v>
      </c>
      <c r="L16" s="43">
        <f t="shared" si="193"/>
        <v>311.5309138</v>
      </c>
      <c r="M16" s="42">
        <f t="shared" si="194"/>
        <v>647.9450739</v>
      </c>
      <c r="N16" s="42">
        <f t="shared" ref="N16:O16" si="195">4.99*D16/100</f>
        <v>714.343259</v>
      </c>
      <c r="O16" s="42">
        <f t="shared" si="195"/>
        <v>661.5060681</v>
      </c>
      <c r="P16" s="42">
        <f t="shared" si="196"/>
        <v>1375.849327</v>
      </c>
      <c r="Q16" s="42">
        <f t="shared" ref="Q16:R16" si="197">7.4*D16/100</f>
        <v>1059.346717</v>
      </c>
      <c r="R16" s="42">
        <f t="shared" si="197"/>
        <v>980.9909627</v>
      </c>
      <c r="S16" s="42">
        <f t="shared" si="198"/>
        <v>2040.33768</v>
      </c>
      <c r="T16" s="42">
        <f t="shared" ref="T16:U16" si="199">12.23*D16/100</f>
        <v>1750.785182</v>
      </c>
      <c r="U16" s="42">
        <f t="shared" si="199"/>
        <v>1621.286415</v>
      </c>
      <c r="V16" s="42">
        <f t="shared" si="200"/>
        <v>3372.071597</v>
      </c>
      <c r="W16" s="43">
        <f t="shared" ref="W16:X16" si="201">+T16-K16</f>
        <v>1414.371022</v>
      </c>
      <c r="X16" s="43">
        <f t="shared" si="201"/>
        <v>1309.755502</v>
      </c>
      <c r="Y16" s="42">
        <f t="shared" si="202"/>
        <v>2724.126523</v>
      </c>
      <c r="Z16" s="43">
        <f t="shared" ref="Z16:AA16" si="203">4.1*D16/100</f>
        <v>586.9353431</v>
      </c>
      <c r="AA16" s="43">
        <f t="shared" si="203"/>
        <v>543.5220199</v>
      </c>
      <c r="AB16" s="43">
        <f t="shared" si="204"/>
        <v>1130.457363</v>
      </c>
      <c r="AC16" s="42">
        <f t="shared" ref="AC16:AD16" si="205">2.1*D16/100</f>
        <v>300.6254196</v>
      </c>
      <c r="AD16" s="42">
        <f t="shared" si="205"/>
        <v>278.3893273</v>
      </c>
      <c r="AE16" s="42">
        <f t="shared" si="206"/>
        <v>579.0147469</v>
      </c>
      <c r="AF16" s="42">
        <f t="shared" ref="AF16:AG16" si="207">2.01*D16/100</f>
        <v>287.7414731</v>
      </c>
      <c r="AG16" s="42">
        <f t="shared" si="207"/>
        <v>266.4583561</v>
      </c>
      <c r="AH16" s="42">
        <f t="shared" si="208"/>
        <v>554.1998292</v>
      </c>
      <c r="AI16" s="42">
        <f t="shared" ref="AI16:AJ16" si="209">1.93*D16/100</f>
        <v>276.2890761</v>
      </c>
      <c r="AJ16" s="42">
        <f t="shared" si="209"/>
        <v>255.8530484</v>
      </c>
      <c r="AK16" s="42">
        <f t="shared" si="210"/>
        <v>532.1421245</v>
      </c>
      <c r="AL16" s="42">
        <f t="shared" ref="AL16:AM16" si="211">11.23*D16/100</f>
        <v>1607.63022</v>
      </c>
      <c r="AM16" s="42">
        <f t="shared" si="211"/>
        <v>1488.720069</v>
      </c>
      <c r="AN16" s="42">
        <f t="shared" si="212"/>
        <v>3096.350289</v>
      </c>
      <c r="AO16" s="43">
        <f t="shared" ref="AO16:AP16" si="213">16.02*D16/100</f>
        <v>2293.342487</v>
      </c>
      <c r="AP16" s="43">
        <f t="shared" si="213"/>
        <v>2123.712868</v>
      </c>
      <c r="AQ16" s="43">
        <f t="shared" si="214"/>
        <v>4417.055355</v>
      </c>
      <c r="AR16" s="42">
        <f t="shared" ref="AR16:AS16" si="215">65.63*D16/100</f>
        <v>9395.260138</v>
      </c>
      <c r="AS16" s="42">
        <f t="shared" si="215"/>
        <v>8700.329309</v>
      </c>
      <c r="AT16" s="42">
        <f t="shared" si="216"/>
        <v>18095.58945</v>
      </c>
      <c r="AU16" s="42">
        <f t="shared" ref="AU16:AV16" si="217">30.91*D16/100</f>
        <v>4424.919867</v>
      </c>
      <c r="AV16" s="42">
        <f t="shared" si="217"/>
        <v>4097.625765</v>
      </c>
      <c r="AW16" s="42">
        <f t="shared" si="218"/>
        <v>8522.545632</v>
      </c>
      <c r="AX16" s="42">
        <f t="shared" ref="AX16:AY16" si="219">68*D16/100</f>
        <v>9734.537398</v>
      </c>
      <c r="AY16" s="42">
        <f t="shared" si="219"/>
        <v>9014.511549</v>
      </c>
      <c r="AZ16" s="42">
        <f t="shared" si="220"/>
        <v>18749.04895</v>
      </c>
      <c r="BA16" s="42">
        <f t="shared" ref="BA16:BB16" si="221">1.2*D16/100</f>
        <v>171.7859541</v>
      </c>
      <c r="BB16" s="42">
        <f t="shared" si="221"/>
        <v>159.0796156</v>
      </c>
      <c r="BC16" s="42">
        <f t="shared" si="222"/>
        <v>330.8655697</v>
      </c>
      <c r="BD16" s="42">
        <f t="shared" si="223"/>
        <v>4098.951428</v>
      </c>
      <c r="BE16" s="42">
        <f t="shared" si="224"/>
        <v>3421.537398</v>
      </c>
      <c r="BF16" s="42">
        <f t="shared" si="225"/>
        <v>2245.673907</v>
      </c>
      <c r="BG16" s="42">
        <f t="shared" ref="BG16:BH16" si="226">2.11*D16/100</f>
        <v>302.0569692</v>
      </c>
      <c r="BH16" s="42">
        <f t="shared" si="226"/>
        <v>279.7149907</v>
      </c>
      <c r="BI16" s="42">
        <f t="shared" si="227"/>
        <v>581.77196</v>
      </c>
      <c r="BJ16" s="42">
        <f t="shared" ref="BJ16:BK16" si="228">0.55*D16/100</f>
        <v>78.73522895</v>
      </c>
      <c r="BK16" s="42">
        <f t="shared" si="228"/>
        <v>72.91149047</v>
      </c>
      <c r="BL16" s="42">
        <f t="shared" si="229"/>
        <v>151.6467194</v>
      </c>
      <c r="BM16" s="42">
        <f t="shared" ref="BM16:BN16" si="230">67.31*D16/100</f>
        <v>9635.760474</v>
      </c>
      <c r="BN16" s="42">
        <f t="shared" si="230"/>
        <v>8923.04077</v>
      </c>
      <c r="BO16" s="42">
        <f t="shared" si="231"/>
        <v>18558.80124</v>
      </c>
      <c r="BP16" s="42">
        <f t="shared" si="232"/>
        <v>1596.177823</v>
      </c>
      <c r="BQ16" s="42">
        <f t="shared" si="233"/>
        <v>1525.838646</v>
      </c>
      <c r="BR16" s="42">
        <f t="shared" si="234"/>
        <v>3122.016469</v>
      </c>
      <c r="BS16" s="42">
        <f t="shared" ref="BS16:BT16" si="235">3.87*D16/100</f>
        <v>554.0097019</v>
      </c>
      <c r="BT16" s="42">
        <f t="shared" si="235"/>
        <v>513.0317602</v>
      </c>
      <c r="BU16" s="42">
        <f t="shared" si="236"/>
        <v>1067.041462</v>
      </c>
      <c r="BV16" s="42">
        <f t="shared" ref="BV16:BW16" si="237">1.21*D16/100</f>
        <v>173.2175037</v>
      </c>
      <c r="BW16" s="42">
        <f t="shared" si="237"/>
        <v>160.405279</v>
      </c>
      <c r="BX16" s="42">
        <f t="shared" si="238"/>
        <v>333.6227827</v>
      </c>
      <c r="BY16" s="42">
        <f t="shared" si="239"/>
        <v>44.11540929</v>
      </c>
      <c r="BZ16" s="3"/>
    </row>
    <row r="17" ht="17.25" customHeight="1">
      <c r="A17" s="39"/>
      <c r="B17" s="40">
        <v>2.0</v>
      </c>
      <c r="C17" s="53" t="s">
        <v>59</v>
      </c>
      <c r="D17" s="42">
        <v>7617.466380122468</v>
      </c>
      <c r="E17" s="42">
        <v>7148.583828889315</v>
      </c>
      <c r="F17" s="42">
        <f t="shared" si="240"/>
        <v>14766.05021</v>
      </c>
      <c r="G17" s="42"/>
      <c r="H17" s="42"/>
      <c r="I17" s="43">
        <f t="shared" si="191"/>
        <v>365.4597427</v>
      </c>
      <c r="J17" s="43">
        <f t="shared" si="192"/>
        <v>348.8479362</v>
      </c>
      <c r="K17" s="43">
        <f t="shared" ref="K17:L17" si="241">(1*23.5*D17)/1000</f>
        <v>179.0104599</v>
      </c>
      <c r="L17" s="43">
        <f t="shared" si="241"/>
        <v>167.99172</v>
      </c>
      <c r="M17" s="42">
        <f t="shared" si="194"/>
        <v>347.0021799</v>
      </c>
      <c r="N17" s="42">
        <f t="shared" ref="N17:O17" si="242">4.99*D17/100</f>
        <v>380.1115724</v>
      </c>
      <c r="O17" s="42">
        <f t="shared" si="242"/>
        <v>356.7143331</v>
      </c>
      <c r="P17" s="42">
        <f t="shared" si="196"/>
        <v>736.8259054</v>
      </c>
      <c r="Q17" s="42">
        <f t="shared" ref="Q17:R17" si="243">7.4*D17/100</f>
        <v>563.6925121</v>
      </c>
      <c r="R17" s="42">
        <f t="shared" si="243"/>
        <v>528.9952033</v>
      </c>
      <c r="S17" s="42">
        <f t="shared" si="198"/>
        <v>1092.687715</v>
      </c>
      <c r="T17" s="42">
        <f t="shared" ref="T17:U17" si="244">12.23*D17/100</f>
        <v>931.6161383</v>
      </c>
      <c r="U17" s="42">
        <f t="shared" si="244"/>
        <v>874.2718023</v>
      </c>
      <c r="V17" s="42">
        <f t="shared" si="200"/>
        <v>1805.887941</v>
      </c>
      <c r="W17" s="43">
        <f t="shared" ref="W17:X17" si="245">+T17-K17</f>
        <v>752.6056784</v>
      </c>
      <c r="X17" s="43">
        <f t="shared" si="245"/>
        <v>706.2800823</v>
      </c>
      <c r="Y17" s="42">
        <f t="shared" si="202"/>
        <v>1458.885761</v>
      </c>
      <c r="Z17" s="43">
        <f t="shared" ref="Z17:AA17" si="246">4.1*D17/100</f>
        <v>312.3161216</v>
      </c>
      <c r="AA17" s="43">
        <f t="shared" si="246"/>
        <v>293.091937</v>
      </c>
      <c r="AB17" s="43">
        <f t="shared" si="204"/>
        <v>605.4080586</v>
      </c>
      <c r="AC17" s="42">
        <f t="shared" ref="AC17:AD17" si="247">2.1*D17/100</f>
        <v>159.966794</v>
      </c>
      <c r="AD17" s="42">
        <f t="shared" si="247"/>
        <v>150.1202604</v>
      </c>
      <c r="AE17" s="42">
        <f t="shared" si="206"/>
        <v>310.0870544</v>
      </c>
      <c r="AF17" s="42">
        <f t="shared" ref="AF17:AG17" si="248">2.01*D17/100</f>
        <v>153.1110742</v>
      </c>
      <c r="AG17" s="42">
        <f t="shared" si="248"/>
        <v>143.686535</v>
      </c>
      <c r="AH17" s="42">
        <f t="shared" si="208"/>
        <v>296.7976092</v>
      </c>
      <c r="AI17" s="42">
        <f t="shared" ref="AI17:AJ17" si="249">1.93*D17/100</f>
        <v>147.0171011</v>
      </c>
      <c r="AJ17" s="42">
        <f t="shared" si="249"/>
        <v>137.9676679</v>
      </c>
      <c r="AK17" s="42">
        <f t="shared" si="210"/>
        <v>284.984769</v>
      </c>
      <c r="AL17" s="42">
        <f t="shared" ref="AL17:AM17" si="250">11.23*D17/100</f>
        <v>855.4414745</v>
      </c>
      <c r="AM17" s="42">
        <f t="shared" si="250"/>
        <v>802.785964</v>
      </c>
      <c r="AN17" s="42">
        <f t="shared" si="212"/>
        <v>1658.227438</v>
      </c>
      <c r="AO17" s="43">
        <f t="shared" ref="AO17:AP17" si="251">16.02*D17/100</f>
        <v>1220.318114</v>
      </c>
      <c r="AP17" s="43">
        <f t="shared" si="251"/>
        <v>1145.203129</v>
      </c>
      <c r="AQ17" s="43">
        <f t="shared" si="214"/>
        <v>2365.521243</v>
      </c>
      <c r="AR17" s="42">
        <f t="shared" ref="AR17:AS17" si="252">65.63*D17/100</f>
        <v>4999.343185</v>
      </c>
      <c r="AS17" s="42">
        <f t="shared" si="252"/>
        <v>4691.615567</v>
      </c>
      <c r="AT17" s="42">
        <f t="shared" si="216"/>
        <v>9690.958752</v>
      </c>
      <c r="AU17" s="42">
        <f t="shared" ref="AU17:AV17" si="253">30.91*D17/100</f>
        <v>2354.558858</v>
      </c>
      <c r="AV17" s="42">
        <f t="shared" si="253"/>
        <v>2209.627262</v>
      </c>
      <c r="AW17" s="42">
        <f t="shared" si="218"/>
        <v>4564.18612</v>
      </c>
      <c r="AX17" s="42">
        <f t="shared" ref="AX17:AY17" si="254">68*D17/100</f>
        <v>5179.877138</v>
      </c>
      <c r="AY17" s="42">
        <f t="shared" si="254"/>
        <v>4861.037004</v>
      </c>
      <c r="AZ17" s="42">
        <f t="shared" si="220"/>
        <v>10040.91414</v>
      </c>
      <c r="BA17" s="42">
        <f t="shared" ref="BA17:BB17" si="255">1.2*D17/100</f>
        <v>91.40959656</v>
      </c>
      <c r="BB17" s="42">
        <f t="shared" si="255"/>
        <v>85.78300595</v>
      </c>
      <c r="BC17" s="42">
        <f t="shared" si="222"/>
        <v>177.1926025</v>
      </c>
      <c r="BD17" s="42">
        <f t="shared" si="223"/>
        <v>2210.34212</v>
      </c>
      <c r="BE17" s="42">
        <f t="shared" si="224"/>
        <v>1845.049486</v>
      </c>
      <c r="BF17" s="42">
        <f t="shared" si="225"/>
        <v>1210.970101</v>
      </c>
      <c r="BG17" s="42">
        <f t="shared" ref="BG17:BH17" si="256">2.11*D17/100</f>
        <v>160.7285406</v>
      </c>
      <c r="BH17" s="42">
        <f t="shared" si="256"/>
        <v>150.8351188</v>
      </c>
      <c r="BI17" s="42">
        <f t="shared" si="227"/>
        <v>311.5636594</v>
      </c>
      <c r="BJ17" s="42">
        <f t="shared" ref="BJ17:BK17" si="257">0.55*D17/100</f>
        <v>41.89606509</v>
      </c>
      <c r="BK17" s="42">
        <f t="shared" si="257"/>
        <v>39.31721106</v>
      </c>
      <c r="BL17" s="42">
        <f t="shared" si="229"/>
        <v>81.21327615</v>
      </c>
      <c r="BM17" s="42">
        <f t="shared" ref="BM17:BN17" si="258">67.31*D17/100</f>
        <v>5127.31662</v>
      </c>
      <c r="BN17" s="42">
        <f t="shared" si="258"/>
        <v>4811.711775</v>
      </c>
      <c r="BO17" s="42">
        <f t="shared" si="231"/>
        <v>9939.028396</v>
      </c>
      <c r="BP17" s="42">
        <f t="shared" si="232"/>
        <v>849.3475014</v>
      </c>
      <c r="BQ17" s="42">
        <f t="shared" si="233"/>
        <v>822.8019987</v>
      </c>
      <c r="BR17" s="42">
        <f t="shared" si="234"/>
        <v>1672.1495</v>
      </c>
      <c r="BS17" s="42">
        <f t="shared" ref="BS17:BT17" si="259">3.87*D17/100</f>
        <v>294.7959489</v>
      </c>
      <c r="BT17" s="42">
        <f t="shared" si="259"/>
        <v>276.6501942</v>
      </c>
      <c r="BU17" s="42">
        <f t="shared" si="236"/>
        <v>571.4461431</v>
      </c>
      <c r="BV17" s="42">
        <f t="shared" ref="BV17:BW17" si="260">1.21*D17/100</f>
        <v>92.1713432</v>
      </c>
      <c r="BW17" s="42">
        <f t="shared" si="260"/>
        <v>86.49786433</v>
      </c>
      <c r="BX17" s="42">
        <f t="shared" si="238"/>
        <v>178.6692075</v>
      </c>
      <c r="BY17" s="42">
        <f t="shared" si="239"/>
        <v>23.62568033</v>
      </c>
      <c r="BZ17" s="3"/>
    </row>
    <row r="18" ht="15.0" customHeight="1">
      <c r="A18" s="39"/>
      <c r="B18" s="40">
        <v>3.0</v>
      </c>
      <c r="C18" s="53" t="s">
        <v>60</v>
      </c>
      <c r="D18" s="42">
        <v>4511.207018370231</v>
      </c>
      <c r="E18" s="42">
        <v>4045.2753692691344</v>
      </c>
      <c r="F18" s="42">
        <f t="shared" si="240"/>
        <v>8556.482388</v>
      </c>
      <c r="G18" s="42"/>
      <c r="H18" s="42"/>
      <c r="I18" s="43">
        <f t="shared" si="191"/>
        <v>211.7729391</v>
      </c>
      <c r="J18" s="43">
        <f t="shared" si="192"/>
        <v>202.1468964</v>
      </c>
      <c r="K18" s="43">
        <f t="shared" ref="K18:L18" si="261">(1*23.5*D18)/1000</f>
        <v>106.0133649</v>
      </c>
      <c r="L18" s="43">
        <f t="shared" si="261"/>
        <v>95.06397118</v>
      </c>
      <c r="M18" s="42">
        <f t="shared" si="194"/>
        <v>201.0773361</v>
      </c>
      <c r="N18" s="42">
        <f t="shared" ref="N18:O18" si="262">4.99*D18/100</f>
        <v>225.1092302</v>
      </c>
      <c r="O18" s="42">
        <f t="shared" si="262"/>
        <v>201.8592409</v>
      </c>
      <c r="P18" s="42">
        <f t="shared" si="196"/>
        <v>426.9684711</v>
      </c>
      <c r="Q18" s="42">
        <f t="shared" ref="Q18:R18" si="263">7.4*D18/100</f>
        <v>333.8293194</v>
      </c>
      <c r="R18" s="42">
        <f t="shared" si="263"/>
        <v>299.3503773</v>
      </c>
      <c r="S18" s="42">
        <f t="shared" si="198"/>
        <v>633.1796967</v>
      </c>
      <c r="T18" s="42">
        <f t="shared" ref="T18:U18" si="264">12.23*D18/100</f>
        <v>551.7206183</v>
      </c>
      <c r="U18" s="42">
        <f t="shared" si="264"/>
        <v>494.7371777</v>
      </c>
      <c r="V18" s="42">
        <f t="shared" si="200"/>
        <v>1046.457796</v>
      </c>
      <c r="W18" s="43">
        <f t="shared" ref="W18:X18" si="265">+T18-K18</f>
        <v>445.7072534</v>
      </c>
      <c r="X18" s="43">
        <f t="shared" si="265"/>
        <v>399.6732065</v>
      </c>
      <c r="Y18" s="42">
        <f t="shared" si="202"/>
        <v>845.3804599</v>
      </c>
      <c r="Z18" s="43">
        <f t="shared" ref="Z18:AA18" si="266">4.1*D18/100</f>
        <v>184.9594878</v>
      </c>
      <c r="AA18" s="43">
        <f t="shared" si="266"/>
        <v>165.8562901</v>
      </c>
      <c r="AB18" s="43">
        <f t="shared" si="204"/>
        <v>350.8157779</v>
      </c>
      <c r="AC18" s="42">
        <f t="shared" ref="AC18:AD18" si="267">2.1*D18/100</f>
        <v>94.73534739</v>
      </c>
      <c r="AD18" s="42">
        <f t="shared" si="267"/>
        <v>84.95078275</v>
      </c>
      <c r="AE18" s="42">
        <f t="shared" si="206"/>
        <v>179.6861301</v>
      </c>
      <c r="AF18" s="42">
        <f t="shared" ref="AF18:AG18" si="268">2.01*D18/100</f>
        <v>90.67526107</v>
      </c>
      <c r="AG18" s="42">
        <f t="shared" si="268"/>
        <v>81.31003492</v>
      </c>
      <c r="AH18" s="42">
        <f t="shared" si="208"/>
        <v>171.985296</v>
      </c>
      <c r="AI18" s="42">
        <f t="shared" ref="AI18:AJ18" si="269">1.93*D18/100</f>
        <v>87.06629545</v>
      </c>
      <c r="AJ18" s="42">
        <f t="shared" si="269"/>
        <v>78.07381463</v>
      </c>
      <c r="AK18" s="42">
        <f t="shared" si="210"/>
        <v>165.1401101</v>
      </c>
      <c r="AL18" s="42">
        <f t="shared" ref="AL18:AM18" si="270">11.23*D18/100</f>
        <v>506.6085482</v>
      </c>
      <c r="AM18" s="42">
        <f t="shared" si="270"/>
        <v>454.284424</v>
      </c>
      <c r="AN18" s="42">
        <f t="shared" si="212"/>
        <v>960.8929721</v>
      </c>
      <c r="AO18" s="43">
        <f t="shared" ref="AO18:AP18" si="271">16.02*D18/100</f>
        <v>722.6953643</v>
      </c>
      <c r="AP18" s="43">
        <f t="shared" si="271"/>
        <v>648.0531142</v>
      </c>
      <c r="AQ18" s="43">
        <f t="shared" si="214"/>
        <v>1370.748478</v>
      </c>
      <c r="AR18" s="42">
        <f t="shared" ref="AR18:AS18" si="272">65.63*D18/100</f>
        <v>2960.705166</v>
      </c>
      <c r="AS18" s="42">
        <f t="shared" si="272"/>
        <v>2654.914225</v>
      </c>
      <c r="AT18" s="42">
        <f t="shared" si="216"/>
        <v>5615.619391</v>
      </c>
      <c r="AU18" s="42">
        <f t="shared" ref="AU18:AV18" si="273">30.91*D18/100</f>
        <v>1394.414089</v>
      </c>
      <c r="AV18" s="42">
        <f t="shared" si="273"/>
        <v>1250.394617</v>
      </c>
      <c r="AW18" s="42">
        <f t="shared" si="218"/>
        <v>2644.808706</v>
      </c>
      <c r="AX18" s="42">
        <f t="shared" ref="AX18:AY18" si="274">68*D18/100</f>
        <v>3067.620772</v>
      </c>
      <c r="AY18" s="42">
        <f t="shared" si="274"/>
        <v>2750.787251</v>
      </c>
      <c r="AZ18" s="42">
        <f t="shared" si="220"/>
        <v>5818.408024</v>
      </c>
      <c r="BA18" s="42">
        <f t="shared" ref="BA18:BB18" si="275">1.2*D18/100</f>
        <v>54.13448422</v>
      </c>
      <c r="BB18" s="42">
        <f t="shared" si="275"/>
        <v>48.54330443</v>
      </c>
      <c r="BC18" s="42">
        <f t="shared" si="222"/>
        <v>102.6777887</v>
      </c>
      <c r="BD18" s="42">
        <f t="shared" si="223"/>
        <v>1250.799144</v>
      </c>
      <c r="BE18" s="42">
        <f t="shared" si="224"/>
        <v>1044.085573</v>
      </c>
      <c r="BF18" s="42">
        <f t="shared" si="225"/>
        <v>685.2696476</v>
      </c>
      <c r="BG18" s="42">
        <f t="shared" ref="BG18:BH18" si="276">2.11*D18/100</f>
        <v>95.18646809</v>
      </c>
      <c r="BH18" s="42">
        <f t="shared" si="276"/>
        <v>85.35531029</v>
      </c>
      <c r="BI18" s="42">
        <f t="shared" si="227"/>
        <v>180.5417784</v>
      </c>
      <c r="BJ18" s="42">
        <f t="shared" ref="BJ18:BK18" si="277">0.55*D18/100</f>
        <v>24.8116386</v>
      </c>
      <c r="BK18" s="42">
        <f t="shared" si="277"/>
        <v>22.24901453</v>
      </c>
      <c r="BL18" s="42">
        <f t="shared" si="229"/>
        <v>47.06065313</v>
      </c>
      <c r="BM18" s="42">
        <f t="shared" ref="BM18:BN18" si="278">67.31*D18/100</f>
        <v>3036.493444</v>
      </c>
      <c r="BN18" s="42">
        <f t="shared" si="278"/>
        <v>2722.874851</v>
      </c>
      <c r="BO18" s="42">
        <f t="shared" si="231"/>
        <v>5759.368295</v>
      </c>
      <c r="BP18" s="42">
        <f t="shared" si="232"/>
        <v>502.9995825</v>
      </c>
      <c r="BQ18" s="42">
        <f t="shared" si="233"/>
        <v>465.611195</v>
      </c>
      <c r="BR18" s="42">
        <f t="shared" si="234"/>
        <v>968.6107776</v>
      </c>
      <c r="BS18" s="42">
        <f t="shared" ref="BS18:BT18" si="279">3.87*D18/100</f>
        <v>174.5837116</v>
      </c>
      <c r="BT18" s="42">
        <f t="shared" si="279"/>
        <v>156.5521568</v>
      </c>
      <c r="BU18" s="42">
        <f t="shared" si="236"/>
        <v>331.1358684</v>
      </c>
      <c r="BV18" s="42">
        <f t="shared" ref="BV18:BW18" si="280">1.21*D18/100</f>
        <v>54.58560492</v>
      </c>
      <c r="BW18" s="42">
        <f t="shared" si="280"/>
        <v>48.94783197</v>
      </c>
      <c r="BX18" s="42">
        <f t="shared" si="238"/>
        <v>103.5334369</v>
      </c>
      <c r="BY18" s="42">
        <f t="shared" si="239"/>
        <v>13.69037182</v>
      </c>
      <c r="BZ18" s="3"/>
    </row>
    <row r="19" ht="18.0" customHeight="1">
      <c r="A19" s="39"/>
      <c r="B19" s="40">
        <v>4.0</v>
      </c>
      <c r="C19" s="53" t="s">
        <v>61</v>
      </c>
      <c r="D19" s="42">
        <v>7913.830428638719</v>
      </c>
      <c r="E19" s="42">
        <v>7332.506170471258</v>
      </c>
      <c r="F19" s="42">
        <f t="shared" si="240"/>
        <v>15246.3366</v>
      </c>
      <c r="G19" s="42"/>
      <c r="H19" s="42"/>
      <c r="I19" s="43">
        <f t="shared" si="191"/>
        <v>377.3468308</v>
      </c>
      <c r="J19" s="43">
        <f t="shared" si="192"/>
        <v>360.1947022</v>
      </c>
      <c r="K19" s="43">
        <f t="shared" ref="K19:L19" si="281">(1*23.5*D19)/1000</f>
        <v>185.9750151</v>
      </c>
      <c r="L19" s="43">
        <f t="shared" si="281"/>
        <v>172.313895</v>
      </c>
      <c r="M19" s="42">
        <f t="shared" si="194"/>
        <v>358.2889101</v>
      </c>
      <c r="N19" s="42">
        <f t="shared" ref="N19:O19" si="282">4.99*D19/100</f>
        <v>394.9001384</v>
      </c>
      <c r="O19" s="42">
        <f t="shared" si="282"/>
        <v>365.8920579</v>
      </c>
      <c r="P19" s="42">
        <f t="shared" si="196"/>
        <v>760.7921963</v>
      </c>
      <c r="Q19" s="42">
        <f t="shared" ref="Q19:R19" si="283">7.4*D19/100</f>
        <v>585.6234517</v>
      </c>
      <c r="R19" s="42">
        <f t="shared" si="283"/>
        <v>542.6054566</v>
      </c>
      <c r="S19" s="42">
        <f t="shared" si="198"/>
        <v>1128.228908</v>
      </c>
      <c r="T19" s="42">
        <f t="shared" ref="T19:U19" si="284">12.23*D19/100</f>
        <v>967.8614614</v>
      </c>
      <c r="U19" s="42">
        <f t="shared" si="284"/>
        <v>896.7655046</v>
      </c>
      <c r="V19" s="42">
        <f t="shared" si="200"/>
        <v>1864.626966</v>
      </c>
      <c r="W19" s="43">
        <f t="shared" ref="W19:X19" si="285">+T19-K19</f>
        <v>781.8864463</v>
      </c>
      <c r="X19" s="43">
        <f t="shared" si="285"/>
        <v>724.4516096</v>
      </c>
      <c r="Y19" s="42">
        <f t="shared" si="202"/>
        <v>1506.338056</v>
      </c>
      <c r="Z19" s="43">
        <f t="shared" ref="Z19:AA19" si="286">4.1*D19/100</f>
        <v>324.4670476</v>
      </c>
      <c r="AA19" s="43">
        <f t="shared" si="286"/>
        <v>300.632753</v>
      </c>
      <c r="AB19" s="43">
        <f t="shared" si="204"/>
        <v>625.0998006</v>
      </c>
      <c r="AC19" s="42">
        <f t="shared" ref="AC19:AD19" si="287">2.1*D19/100</f>
        <v>166.190439</v>
      </c>
      <c r="AD19" s="42">
        <f t="shared" si="287"/>
        <v>153.9826296</v>
      </c>
      <c r="AE19" s="42">
        <f t="shared" si="206"/>
        <v>320.1730686</v>
      </c>
      <c r="AF19" s="42">
        <f t="shared" ref="AF19:AG19" si="288">2.01*D19/100</f>
        <v>159.0679916</v>
      </c>
      <c r="AG19" s="42">
        <f t="shared" si="288"/>
        <v>147.383374</v>
      </c>
      <c r="AH19" s="42">
        <f t="shared" si="208"/>
        <v>306.4513656</v>
      </c>
      <c r="AI19" s="42">
        <f t="shared" ref="AI19:AJ19" si="289">1.93*D19/100</f>
        <v>152.7369273</v>
      </c>
      <c r="AJ19" s="42">
        <f t="shared" si="289"/>
        <v>141.5173691</v>
      </c>
      <c r="AK19" s="42">
        <f t="shared" si="210"/>
        <v>294.2542964</v>
      </c>
      <c r="AL19" s="42">
        <f t="shared" ref="AL19:AM19" si="290">11.23*D19/100</f>
        <v>888.7231571</v>
      </c>
      <c r="AM19" s="42">
        <f t="shared" si="290"/>
        <v>823.4404429</v>
      </c>
      <c r="AN19" s="42">
        <f t="shared" si="212"/>
        <v>1712.1636</v>
      </c>
      <c r="AO19" s="43">
        <f t="shared" ref="AO19:AP19" si="291">16.02*D19/100</f>
        <v>1267.795635</v>
      </c>
      <c r="AP19" s="43">
        <f t="shared" si="291"/>
        <v>1174.667489</v>
      </c>
      <c r="AQ19" s="43">
        <f t="shared" si="214"/>
        <v>2442.463123</v>
      </c>
      <c r="AR19" s="42">
        <f t="shared" ref="AR19:AS19" si="292">65.63*D19/100</f>
        <v>5193.84691</v>
      </c>
      <c r="AS19" s="42">
        <f t="shared" si="292"/>
        <v>4812.3238</v>
      </c>
      <c r="AT19" s="42">
        <f t="shared" si="216"/>
        <v>10006.17071</v>
      </c>
      <c r="AU19" s="42">
        <f t="shared" ref="AU19:AV19" si="293">30.91*D19/100</f>
        <v>2446.164985</v>
      </c>
      <c r="AV19" s="42">
        <f t="shared" si="293"/>
        <v>2266.477657</v>
      </c>
      <c r="AW19" s="42">
        <f t="shared" si="218"/>
        <v>4712.642643</v>
      </c>
      <c r="AX19" s="42">
        <f t="shared" ref="AX19:AY19" si="294">68*D19/100</f>
        <v>5381.404691</v>
      </c>
      <c r="AY19" s="42">
        <f t="shared" si="294"/>
        <v>4986.104196</v>
      </c>
      <c r="AZ19" s="42">
        <f t="shared" si="220"/>
        <v>10367.50889</v>
      </c>
      <c r="BA19" s="42">
        <f t="shared" ref="BA19:BB19" si="295">1.2*D19/100</f>
        <v>94.96596514</v>
      </c>
      <c r="BB19" s="42">
        <f t="shared" si="295"/>
        <v>87.99007405</v>
      </c>
      <c r="BC19" s="42">
        <f t="shared" si="222"/>
        <v>182.9560392</v>
      </c>
      <c r="BD19" s="42">
        <f t="shared" si="223"/>
        <v>2267.210908</v>
      </c>
      <c r="BE19" s="42">
        <f t="shared" si="224"/>
        <v>1892.519843</v>
      </c>
      <c r="BF19" s="42">
        <f t="shared" si="225"/>
        <v>1242.126545</v>
      </c>
      <c r="BG19" s="42">
        <f t="shared" ref="BG19:BH19" si="296">2.11*D19/100</f>
        <v>166.981822</v>
      </c>
      <c r="BH19" s="42">
        <f t="shared" si="296"/>
        <v>154.7158802</v>
      </c>
      <c r="BI19" s="42">
        <f t="shared" si="227"/>
        <v>321.6977022</v>
      </c>
      <c r="BJ19" s="42">
        <f t="shared" ref="BJ19:BK19" si="297">0.55*D19/100</f>
        <v>43.52606736</v>
      </c>
      <c r="BK19" s="42">
        <f t="shared" si="297"/>
        <v>40.32878394</v>
      </c>
      <c r="BL19" s="42">
        <f t="shared" si="229"/>
        <v>83.8548513</v>
      </c>
      <c r="BM19" s="42">
        <f t="shared" ref="BM19:BN19" si="298">67.31*D19/100</f>
        <v>5326.799262</v>
      </c>
      <c r="BN19" s="42">
        <f t="shared" si="298"/>
        <v>4935.509903</v>
      </c>
      <c r="BO19" s="42">
        <f t="shared" si="231"/>
        <v>10262.30916</v>
      </c>
      <c r="BP19" s="42">
        <f t="shared" si="232"/>
        <v>882.3920928</v>
      </c>
      <c r="BQ19" s="42">
        <f t="shared" si="233"/>
        <v>843.9714602</v>
      </c>
      <c r="BR19" s="42">
        <f t="shared" si="234"/>
        <v>1726.363553</v>
      </c>
      <c r="BS19" s="42">
        <f t="shared" ref="BS19:BT19" si="299">3.87*D19/100</f>
        <v>306.2652376</v>
      </c>
      <c r="BT19" s="42">
        <f t="shared" si="299"/>
        <v>283.7679888</v>
      </c>
      <c r="BU19" s="42">
        <f t="shared" si="236"/>
        <v>590.0332264</v>
      </c>
      <c r="BV19" s="42">
        <f t="shared" ref="BV19:BW19" si="300">1.21*D19/100</f>
        <v>95.75734819</v>
      </c>
      <c r="BW19" s="42">
        <f t="shared" si="300"/>
        <v>88.72332466</v>
      </c>
      <c r="BX19" s="42">
        <f t="shared" si="238"/>
        <v>184.4806728</v>
      </c>
      <c r="BY19" s="42">
        <f t="shared" si="239"/>
        <v>24.39413856</v>
      </c>
      <c r="BZ19" s="3"/>
    </row>
    <row r="20" ht="14.25" customHeight="1">
      <c r="A20" s="44"/>
      <c r="B20" s="45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3"/>
    </row>
    <row r="21" ht="14.25" customHeight="1">
      <c r="A21" s="49" t="s">
        <v>62</v>
      </c>
      <c r="B21" s="50" t="s">
        <v>63</v>
      </c>
      <c r="C21" s="51"/>
      <c r="D21" s="36">
        <v>65456.0</v>
      </c>
      <c r="E21" s="36">
        <v>62181.0</v>
      </c>
      <c r="F21" s="36">
        <f>D21+E21</f>
        <v>127637</v>
      </c>
      <c r="G21" s="37"/>
      <c r="H21" s="37"/>
      <c r="I21" s="38">
        <f>(1.1*22.5*F21)/1000</f>
        <v>3159.01575</v>
      </c>
      <c r="J21" s="38">
        <f>(1.05*22.5*F21)/1000</f>
        <v>3015.424125</v>
      </c>
      <c r="K21" s="38">
        <f t="shared" ref="K21:L21" si="301">(1*23.5*D21)/1000</f>
        <v>1538.216</v>
      </c>
      <c r="L21" s="38">
        <f t="shared" si="301"/>
        <v>1461.2535</v>
      </c>
      <c r="M21" s="38">
        <f>K21+L21</f>
        <v>2999.4695</v>
      </c>
      <c r="N21" s="38">
        <f t="shared" ref="N21:O21" si="302">4.99*D21/100</f>
        <v>3266.2544</v>
      </c>
      <c r="O21" s="38">
        <f t="shared" si="302"/>
        <v>3102.8319</v>
      </c>
      <c r="P21" s="38">
        <f>N21+O21</f>
        <v>6369.0863</v>
      </c>
      <c r="Q21" s="38">
        <f t="shared" ref="Q21:R21" si="303">7.4*D21/100</f>
        <v>4843.744</v>
      </c>
      <c r="R21" s="38">
        <f t="shared" si="303"/>
        <v>4601.394</v>
      </c>
      <c r="S21" s="38">
        <f>Q21+R21</f>
        <v>9445.138</v>
      </c>
      <c r="T21" s="38">
        <f t="shared" ref="T21:U21" si="304">12.23*D21/100</f>
        <v>8005.2688</v>
      </c>
      <c r="U21" s="38">
        <f t="shared" si="304"/>
        <v>7604.7363</v>
      </c>
      <c r="V21" s="38">
        <f>T21+U21</f>
        <v>15610.0051</v>
      </c>
      <c r="W21" s="38">
        <f t="shared" ref="W21:X21" si="305">+T21-K21</f>
        <v>6467.0528</v>
      </c>
      <c r="X21" s="38">
        <f t="shared" si="305"/>
        <v>6143.4828</v>
      </c>
      <c r="Y21" s="38">
        <f>W21+X21</f>
        <v>12610.5356</v>
      </c>
      <c r="Z21" s="38">
        <f t="shared" ref="Z21:AA21" si="306">4.1*D21/100</f>
        <v>2683.696</v>
      </c>
      <c r="AA21" s="38">
        <f t="shared" si="306"/>
        <v>2549.421</v>
      </c>
      <c r="AB21" s="38">
        <f>Z21+AA21</f>
        <v>5233.117</v>
      </c>
      <c r="AC21" s="38">
        <f t="shared" ref="AC21:AD21" si="307">2.1*D21/100</f>
        <v>1374.576</v>
      </c>
      <c r="AD21" s="38">
        <f t="shared" si="307"/>
        <v>1305.801</v>
      </c>
      <c r="AE21" s="38">
        <f>AC21+AD21</f>
        <v>2680.377</v>
      </c>
      <c r="AF21" s="38">
        <f t="shared" ref="AF21:AG21" si="308">2.01*D21/100</f>
        <v>1315.6656</v>
      </c>
      <c r="AG21" s="38">
        <f t="shared" si="308"/>
        <v>1249.8381</v>
      </c>
      <c r="AH21" s="38">
        <f>AF21+AG21</f>
        <v>2565.5037</v>
      </c>
      <c r="AI21" s="38">
        <f t="shared" ref="AI21:AJ21" si="309">1.93*D21/100</f>
        <v>1263.3008</v>
      </c>
      <c r="AJ21" s="38">
        <f t="shared" si="309"/>
        <v>1200.0933</v>
      </c>
      <c r="AK21" s="38">
        <f>AI21+AJ21</f>
        <v>2463.3941</v>
      </c>
      <c r="AL21" s="38">
        <f t="shared" ref="AL21:AM21" si="310">11.23*D21/100</f>
        <v>7350.7088</v>
      </c>
      <c r="AM21" s="38">
        <f t="shared" si="310"/>
        <v>6982.9263</v>
      </c>
      <c r="AN21" s="38">
        <f>AL21+AM21</f>
        <v>14333.6351</v>
      </c>
      <c r="AO21" s="38">
        <f t="shared" ref="AO21:AP21" si="311">16.02*D21/100</f>
        <v>10486.0512</v>
      </c>
      <c r="AP21" s="38">
        <f t="shared" si="311"/>
        <v>9961.3962</v>
      </c>
      <c r="AQ21" s="38">
        <f>AO21+AP21</f>
        <v>20447.4474</v>
      </c>
      <c r="AR21" s="38">
        <f t="shared" ref="AR21:AS21" si="312">65.63*D21/100</f>
        <v>42958.7728</v>
      </c>
      <c r="AS21" s="38">
        <f t="shared" si="312"/>
        <v>40809.3903</v>
      </c>
      <c r="AT21" s="38">
        <f>AR21+AS21</f>
        <v>83768.1631</v>
      </c>
      <c r="AU21" s="38">
        <f t="shared" ref="AU21:AV21" si="313">30.91*D21/100</f>
        <v>20232.4496</v>
      </c>
      <c r="AV21" s="38">
        <f t="shared" si="313"/>
        <v>19220.1471</v>
      </c>
      <c r="AW21" s="38">
        <f>AU21+AV21</f>
        <v>39452.5967</v>
      </c>
      <c r="AX21" s="38">
        <f t="shared" ref="AX21:AY21" si="314">68*D21/100</f>
        <v>44510.08</v>
      </c>
      <c r="AY21" s="38">
        <f t="shared" si="314"/>
        <v>42283.08</v>
      </c>
      <c r="AZ21" s="38">
        <f>AX21+AY21</f>
        <v>86793.16</v>
      </c>
      <c r="BA21" s="38">
        <f t="shared" ref="BA21:BB21" si="315">1.2*D21/100</f>
        <v>785.472</v>
      </c>
      <c r="BB21" s="38">
        <f t="shared" si="315"/>
        <v>746.172</v>
      </c>
      <c r="BC21" s="38">
        <f>BA21+BB21</f>
        <v>1531.644</v>
      </c>
      <c r="BD21" s="38">
        <f>30.92*E21/100</f>
        <v>19226.3652</v>
      </c>
      <c r="BE21" s="38">
        <f>25.81*E21/100</f>
        <v>16048.9161</v>
      </c>
      <c r="BF21" s="38">
        <f>16.94*E21/100</f>
        <v>10533.4614</v>
      </c>
      <c r="BG21" s="38">
        <f t="shared" ref="BG21:BH21" si="316">2.11*D21/100</f>
        <v>1381.1216</v>
      </c>
      <c r="BH21" s="38">
        <f t="shared" si="316"/>
        <v>1312.0191</v>
      </c>
      <c r="BI21" s="38">
        <f>BG21+BH21</f>
        <v>2693.1407</v>
      </c>
      <c r="BJ21" s="38">
        <f t="shared" ref="BJ21:BK21" si="317">0.55*D21/100</f>
        <v>360.008</v>
      </c>
      <c r="BK21" s="38">
        <f t="shared" si="317"/>
        <v>341.9955</v>
      </c>
      <c r="BL21" s="38">
        <f>BJ21+BK21</f>
        <v>702.0035</v>
      </c>
      <c r="BM21" s="38">
        <f t="shared" ref="BM21:BN21" si="318">67.31*D21/100</f>
        <v>44058.4336</v>
      </c>
      <c r="BN21" s="38">
        <f t="shared" si="318"/>
        <v>41854.0311</v>
      </c>
      <c r="BO21" s="38">
        <f>BM21+BN21</f>
        <v>85912.4647</v>
      </c>
      <c r="BP21" s="38">
        <f>11.15*D21/100</f>
        <v>7298.344</v>
      </c>
      <c r="BQ21" s="38">
        <f>11.51*E21/100</f>
        <v>7157.0331</v>
      </c>
      <c r="BR21" s="38">
        <f>BP21+BQ21</f>
        <v>14455.3771</v>
      </c>
      <c r="BS21" s="38">
        <f t="shared" ref="BS21:BT21" si="319">3.87*D21/100</f>
        <v>2533.1472</v>
      </c>
      <c r="BT21" s="38">
        <f t="shared" si="319"/>
        <v>2406.4047</v>
      </c>
      <c r="BU21" s="38">
        <f>BS21+BT21</f>
        <v>4939.5519</v>
      </c>
      <c r="BV21" s="38">
        <f t="shared" ref="BV21:BW21" si="320">1.21*D21/100</f>
        <v>792.0176</v>
      </c>
      <c r="BW21" s="38">
        <f t="shared" si="320"/>
        <v>752.3901</v>
      </c>
      <c r="BX21" s="38">
        <f>BV21+BW21</f>
        <v>1544.4077</v>
      </c>
      <c r="BY21" s="38">
        <f>$BY$5*F21</f>
        <v>204.2192</v>
      </c>
      <c r="BZ21" s="3"/>
    </row>
    <row r="22" ht="14.25" customHeight="1">
      <c r="A22" s="49"/>
      <c r="B22" s="50" t="s">
        <v>63</v>
      </c>
      <c r="C22" s="51"/>
      <c r="D22" s="37"/>
      <c r="E22" s="37"/>
      <c r="F22" s="37"/>
      <c r="G22" s="37"/>
      <c r="H22" s="37"/>
      <c r="I22" s="43"/>
      <c r="J22" s="43"/>
      <c r="K22" s="43"/>
      <c r="L22" s="43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43"/>
      <c r="Y22" s="42"/>
      <c r="Z22" s="43"/>
      <c r="AA22" s="43"/>
      <c r="AB22" s="43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  <c r="AP22" s="43"/>
      <c r="AQ22" s="43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3"/>
    </row>
    <row r="23" ht="14.25" customHeight="1">
      <c r="A23" s="39"/>
      <c r="B23" s="40">
        <v>1.0</v>
      </c>
      <c r="C23" s="41" t="s">
        <v>64</v>
      </c>
      <c r="D23" s="42">
        <v>9470.415858811832</v>
      </c>
      <c r="E23" s="42">
        <v>8539.81457331486</v>
      </c>
      <c r="F23" s="42">
        <f t="shared" ref="F23:F27" si="341">E23+D23</f>
        <v>18010.23043</v>
      </c>
      <c r="G23" s="42"/>
      <c r="H23" s="42"/>
      <c r="I23" s="43">
        <f t="shared" ref="I23:I27" si="342">(1.1*22.5*F23)/1000</f>
        <v>445.7532032</v>
      </c>
      <c r="J23" s="43">
        <f t="shared" ref="J23:J27" si="343">(1.05*22.5*F23)/1000</f>
        <v>425.491694</v>
      </c>
      <c r="K23" s="43">
        <f t="shared" ref="K23:L23" si="321">(1*23.5*D23)/1000</f>
        <v>222.5547727</v>
      </c>
      <c r="L23" s="43">
        <f t="shared" si="321"/>
        <v>200.6856425</v>
      </c>
      <c r="M23" s="42">
        <f t="shared" ref="M23:M27" si="345">K23+L23</f>
        <v>423.2404152</v>
      </c>
      <c r="N23" s="42">
        <f t="shared" ref="N23:O23" si="322">4.99*D23/100</f>
        <v>472.5737514</v>
      </c>
      <c r="O23" s="42">
        <f t="shared" si="322"/>
        <v>426.1367472</v>
      </c>
      <c r="P23" s="42">
        <f t="shared" ref="P23:P27" si="347">N23+O23</f>
        <v>898.7104986</v>
      </c>
      <c r="Q23" s="42">
        <f t="shared" ref="Q23:R23" si="323">7.4*D23/100</f>
        <v>700.8107736</v>
      </c>
      <c r="R23" s="42">
        <f t="shared" si="323"/>
        <v>631.9462784</v>
      </c>
      <c r="S23" s="42">
        <f t="shared" ref="S23:S27" si="349">Q23+R23</f>
        <v>1332.757052</v>
      </c>
      <c r="T23" s="42">
        <f t="shared" ref="T23:U23" si="324">12.23*D23/100</f>
        <v>1158.23186</v>
      </c>
      <c r="U23" s="42">
        <f t="shared" si="324"/>
        <v>1044.419322</v>
      </c>
      <c r="V23" s="42">
        <f t="shared" ref="V23:V27" si="351">T23+U23</f>
        <v>2202.651182</v>
      </c>
      <c r="W23" s="43">
        <f t="shared" ref="W23:X23" si="325">+T23-K23</f>
        <v>935.6770869</v>
      </c>
      <c r="X23" s="43">
        <f t="shared" si="325"/>
        <v>843.7336798</v>
      </c>
      <c r="Y23" s="42">
        <f t="shared" ref="Y23:Y27" si="353">W23+X23</f>
        <v>1779.410767</v>
      </c>
      <c r="Z23" s="43">
        <f t="shared" ref="Z23:AA23" si="326">4.1*D23/100</f>
        <v>388.2870502</v>
      </c>
      <c r="AA23" s="43">
        <f t="shared" si="326"/>
        <v>350.1323975</v>
      </c>
      <c r="AB23" s="43">
        <f t="shared" ref="AB23:AB27" si="355">Z23+AA23</f>
        <v>738.4194477</v>
      </c>
      <c r="AC23" s="42">
        <f t="shared" ref="AC23:AD23" si="327">2.1*D23/100</f>
        <v>198.878733</v>
      </c>
      <c r="AD23" s="42">
        <f t="shared" si="327"/>
        <v>179.336106</v>
      </c>
      <c r="AE23" s="42">
        <f t="shared" ref="AE23:AE27" si="357">AC23+AD23</f>
        <v>378.2148391</v>
      </c>
      <c r="AF23" s="42">
        <f t="shared" ref="AF23:AG23" si="328">2.01*D23/100</f>
        <v>190.3553588</v>
      </c>
      <c r="AG23" s="42">
        <f t="shared" si="328"/>
        <v>171.6502729</v>
      </c>
      <c r="AH23" s="42">
        <f t="shared" ref="AH23:AH27" si="359">AF23+AG23</f>
        <v>362.0056317</v>
      </c>
      <c r="AI23" s="42">
        <f t="shared" ref="AI23:AJ23" si="329">1.93*D23/100</f>
        <v>182.7790261</v>
      </c>
      <c r="AJ23" s="42">
        <f t="shared" si="329"/>
        <v>164.8184213</v>
      </c>
      <c r="AK23" s="42">
        <f t="shared" ref="AK23:AK27" si="361">AI23+AJ23</f>
        <v>347.5974473</v>
      </c>
      <c r="AL23" s="42">
        <f t="shared" ref="AL23:AM23" si="330">11.23*D23/100</f>
        <v>1063.527701</v>
      </c>
      <c r="AM23" s="42">
        <f t="shared" si="330"/>
        <v>959.0211766</v>
      </c>
      <c r="AN23" s="42">
        <f t="shared" ref="AN23:AN27" si="363">AL23+AM23</f>
        <v>2022.548878</v>
      </c>
      <c r="AO23" s="43">
        <f t="shared" ref="AO23:AP23" si="331">16.02*D23/100</f>
        <v>1517.160621</v>
      </c>
      <c r="AP23" s="43">
        <f t="shared" si="331"/>
        <v>1368.078295</v>
      </c>
      <c r="AQ23" s="43">
        <f t="shared" ref="AQ23:AQ27" si="365">AO23+AP23</f>
        <v>2885.238915</v>
      </c>
      <c r="AR23" s="42">
        <f t="shared" ref="AR23:AS23" si="332">65.63*D23/100</f>
        <v>6215.433928</v>
      </c>
      <c r="AS23" s="42">
        <f t="shared" si="332"/>
        <v>5604.680304</v>
      </c>
      <c r="AT23" s="42">
        <f t="shared" ref="AT23:AT27" si="367">AR23+AS23</f>
        <v>11820.11423</v>
      </c>
      <c r="AU23" s="42">
        <f t="shared" ref="AU23:AV23" si="333">30.91*D23/100</f>
        <v>2927.305542</v>
      </c>
      <c r="AV23" s="42">
        <f t="shared" si="333"/>
        <v>2639.656685</v>
      </c>
      <c r="AW23" s="42">
        <f t="shared" ref="AW23:AW27" si="369">AU23+AV23</f>
        <v>5566.962227</v>
      </c>
      <c r="AX23" s="42">
        <f t="shared" ref="AX23:AY23" si="334">68*D23/100</f>
        <v>6439.882784</v>
      </c>
      <c r="AY23" s="42">
        <f t="shared" si="334"/>
        <v>5807.07391</v>
      </c>
      <c r="AZ23" s="42">
        <f t="shared" ref="AZ23:AZ27" si="371">AX23+AY23</f>
        <v>12246.95669</v>
      </c>
      <c r="BA23" s="42">
        <f t="shared" ref="BA23:BB23" si="335">1.2*D23/100</f>
        <v>113.6449903</v>
      </c>
      <c r="BB23" s="42">
        <f t="shared" si="335"/>
        <v>102.4777749</v>
      </c>
      <c r="BC23" s="42">
        <f t="shared" ref="BC23:BC27" si="373">BA23+BB23</f>
        <v>216.1227652</v>
      </c>
      <c r="BD23" s="42">
        <f t="shared" ref="BD23:BD27" si="374">30.92*E23/100</f>
        <v>2640.510666</v>
      </c>
      <c r="BE23" s="42">
        <f t="shared" ref="BE23:BE27" si="375">25.81*E23/100</f>
        <v>2204.126141</v>
      </c>
      <c r="BF23" s="42">
        <f t="shared" ref="BF23:BF27" si="376">16.94*E23/100</f>
        <v>1446.644589</v>
      </c>
      <c r="BG23" s="42">
        <f t="shared" ref="BG23:BH23" si="336">2.11*D23/100</f>
        <v>199.8257746</v>
      </c>
      <c r="BH23" s="42">
        <f t="shared" si="336"/>
        <v>180.1900875</v>
      </c>
      <c r="BI23" s="42">
        <f t="shared" ref="BI23:BI27" si="378">BG23+BH23</f>
        <v>380.0158621</v>
      </c>
      <c r="BJ23" s="42">
        <f t="shared" ref="BJ23:BK23" si="337">0.55*D23/100</f>
        <v>52.08728722</v>
      </c>
      <c r="BK23" s="42">
        <f t="shared" si="337"/>
        <v>46.96898015</v>
      </c>
      <c r="BL23" s="42">
        <f t="shared" ref="BL23:BL27" si="380">BJ23+BK23</f>
        <v>99.05626738</v>
      </c>
      <c r="BM23" s="42">
        <f t="shared" ref="BM23:BN23" si="338">67.31*D23/100</f>
        <v>6374.536915</v>
      </c>
      <c r="BN23" s="42">
        <f t="shared" si="338"/>
        <v>5748.149189</v>
      </c>
      <c r="BO23" s="42">
        <f t="shared" ref="BO23:BO27" si="382">BM23+BN23</f>
        <v>12122.6861</v>
      </c>
      <c r="BP23" s="42">
        <f t="shared" ref="BP23:BP27" si="383">11.15*D23/100</f>
        <v>1055.951368</v>
      </c>
      <c r="BQ23" s="42">
        <f t="shared" ref="BQ23:BQ27" si="384">11.51*E23/100</f>
        <v>982.9326574</v>
      </c>
      <c r="BR23" s="42">
        <f t="shared" ref="BR23:BR27" si="385">BP23+BQ23</f>
        <v>2038.884026</v>
      </c>
      <c r="BS23" s="42">
        <f t="shared" ref="BS23:BT23" si="339">3.87*D23/100</f>
        <v>366.5050937</v>
      </c>
      <c r="BT23" s="42">
        <f t="shared" si="339"/>
        <v>330.490824</v>
      </c>
      <c r="BU23" s="42">
        <f t="shared" ref="BU23:BU27" si="387">BS23+BT23</f>
        <v>696.9959177</v>
      </c>
      <c r="BV23" s="42">
        <f t="shared" ref="BV23:BW23" si="340">1.21*D23/100</f>
        <v>114.5920319</v>
      </c>
      <c r="BW23" s="42">
        <f t="shared" si="340"/>
        <v>103.3317563</v>
      </c>
      <c r="BX23" s="42">
        <f t="shared" ref="BX23:BX27" si="389">BV23+BW23</f>
        <v>217.9237882</v>
      </c>
      <c r="BY23" s="42">
        <f t="shared" ref="BY23:BY27" si="390">$BY$5*F23</f>
        <v>28.81636869</v>
      </c>
      <c r="BZ23" s="3"/>
    </row>
    <row r="24" ht="14.25" customHeight="1">
      <c r="A24" s="39"/>
      <c r="B24" s="40">
        <v>2.0</v>
      </c>
      <c r="C24" s="41" t="s">
        <v>65</v>
      </c>
      <c r="D24" s="42">
        <v>8498.256773552075</v>
      </c>
      <c r="E24" s="42">
        <v>8294.516635422611</v>
      </c>
      <c r="F24" s="42">
        <f t="shared" si="341"/>
        <v>16792.77341</v>
      </c>
      <c r="G24" s="42"/>
      <c r="H24" s="42"/>
      <c r="I24" s="43">
        <f t="shared" si="342"/>
        <v>415.6211419</v>
      </c>
      <c r="J24" s="43">
        <f t="shared" si="343"/>
        <v>396.7292718</v>
      </c>
      <c r="K24" s="43">
        <f t="shared" ref="K24:L24" si="344">(1*23.5*D24)/1000</f>
        <v>199.7090342</v>
      </c>
      <c r="L24" s="43">
        <f t="shared" si="344"/>
        <v>194.9211409</v>
      </c>
      <c r="M24" s="42">
        <f t="shared" si="345"/>
        <v>394.6301751</v>
      </c>
      <c r="N24" s="42">
        <f t="shared" ref="N24:O24" si="346">4.99*D24/100</f>
        <v>424.063013</v>
      </c>
      <c r="O24" s="42">
        <f t="shared" si="346"/>
        <v>413.8963801</v>
      </c>
      <c r="P24" s="42">
        <f t="shared" si="347"/>
        <v>837.9593931</v>
      </c>
      <c r="Q24" s="42">
        <f t="shared" ref="Q24:R24" si="348">7.4*D24/100</f>
        <v>628.8710012</v>
      </c>
      <c r="R24" s="42">
        <f t="shared" si="348"/>
        <v>613.794231</v>
      </c>
      <c r="S24" s="42">
        <f t="shared" si="349"/>
        <v>1242.665232</v>
      </c>
      <c r="T24" s="42">
        <f t="shared" ref="T24:U24" si="350">12.23*D24/100</f>
        <v>1039.336803</v>
      </c>
      <c r="U24" s="42">
        <f t="shared" si="350"/>
        <v>1014.419385</v>
      </c>
      <c r="V24" s="42">
        <f t="shared" si="351"/>
        <v>2053.756188</v>
      </c>
      <c r="W24" s="43">
        <f t="shared" ref="W24:X24" si="352">+T24-K24</f>
        <v>839.6277692</v>
      </c>
      <c r="X24" s="43">
        <f t="shared" si="352"/>
        <v>819.4982436</v>
      </c>
      <c r="Y24" s="42">
        <f t="shared" si="353"/>
        <v>1659.126013</v>
      </c>
      <c r="Z24" s="43">
        <f t="shared" ref="Z24:AA24" si="354">4.1*D24/100</f>
        <v>348.4285277</v>
      </c>
      <c r="AA24" s="43">
        <f t="shared" si="354"/>
        <v>340.0751821</v>
      </c>
      <c r="AB24" s="43">
        <f t="shared" si="355"/>
        <v>688.5037098</v>
      </c>
      <c r="AC24" s="42">
        <f t="shared" ref="AC24:AD24" si="356">2.1*D24/100</f>
        <v>178.4633922</v>
      </c>
      <c r="AD24" s="42">
        <f t="shared" si="356"/>
        <v>174.1848493</v>
      </c>
      <c r="AE24" s="42">
        <f t="shared" si="357"/>
        <v>352.6482416</v>
      </c>
      <c r="AF24" s="42">
        <f t="shared" ref="AF24:AG24" si="358">2.01*D24/100</f>
        <v>170.8149611</v>
      </c>
      <c r="AG24" s="42">
        <f t="shared" si="358"/>
        <v>166.7197844</v>
      </c>
      <c r="AH24" s="42">
        <f t="shared" si="359"/>
        <v>337.5347455</v>
      </c>
      <c r="AI24" s="42">
        <f t="shared" ref="AI24:AJ24" si="360">1.93*D24/100</f>
        <v>164.0163557</v>
      </c>
      <c r="AJ24" s="42">
        <f t="shared" si="360"/>
        <v>160.0841711</v>
      </c>
      <c r="AK24" s="42">
        <f t="shared" si="361"/>
        <v>324.1005268</v>
      </c>
      <c r="AL24" s="42">
        <f t="shared" ref="AL24:AM24" si="362">11.23*D24/100</f>
        <v>954.3542357</v>
      </c>
      <c r="AM24" s="42">
        <f t="shared" si="362"/>
        <v>931.4742182</v>
      </c>
      <c r="AN24" s="42">
        <f t="shared" si="363"/>
        <v>1885.828454</v>
      </c>
      <c r="AO24" s="43">
        <f t="shared" ref="AO24:AP24" si="364">16.02*D24/100</f>
        <v>1361.420735</v>
      </c>
      <c r="AP24" s="43">
        <f t="shared" si="364"/>
        <v>1328.781565</v>
      </c>
      <c r="AQ24" s="43">
        <f t="shared" si="365"/>
        <v>2690.2023</v>
      </c>
      <c r="AR24" s="42">
        <f t="shared" ref="AR24:AS24" si="366">65.63*D24/100</f>
        <v>5577.40592</v>
      </c>
      <c r="AS24" s="42">
        <f t="shared" si="366"/>
        <v>5443.691268</v>
      </c>
      <c r="AT24" s="42">
        <f t="shared" si="367"/>
        <v>11021.09719</v>
      </c>
      <c r="AU24" s="42">
        <f t="shared" ref="AU24:AV24" si="368">30.91*D24/100</f>
        <v>2626.811169</v>
      </c>
      <c r="AV24" s="42">
        <f t="shared" si="368"/>
        <v>2563.835092</v>
      </c>
      <c r="AW24" s="42">
        <f t="shared" si="369"/>
        <v>5190.646261</v>
      </c>
      <c r="AX24" s="42">
        <f t="shared" ref="AX24:AY24" si="370">68*D24/100</f>
        <v>5778.814606</v>
      </c>
      <c r="AY24" s="42">
        <f t="shared" si="370"/>
        <v>5640.271312</v>
      </c>
      <c r="AZ24" s="42">
        <f t="shared" si="371"/>
        <v>11419.08592</v>
      </c>
      <c r="BA24" s="42">
        <f t="shared" ref="BA24:BB24" si="372">1.2*D24/100</f>
        <v>101.9790813</v>
      </c>
      <c r="BB24" s="42">
        <f t="shared" si="372"/>
        <v>99.53419963</v>
      </c>
      <c r="BC24" s="42">
        <f t="shared" si="373"/>
        <v>201.5132809</v>
      </c>
      <c r="BD24" s="42">
        <f t="shared" si="374"/>
        <v>2564.664544</v>
      </c>
      <c r="BE24" s="42">
        <f t="shared" si="375"/>
        <v>2140.814744</v>
      </c>
      <c r="BF24" s="42">
        <f t="shared" si="376"/>
        <v>1405.091118</v>
      </c>
      <c r="BG24" s="42">
        <f t="shared" ref="BG24:BH24" si="377">2.11*D24/100</f>
        <v>179.3132179</v>
      </c>
      <c r="BH24" s="42">
        <f t="shared" si="377"/>
        <v>175.014301</v>
      </c>
      <c r="BI24" s="42">
        <f t="shared" si="378"/>
        <v>354.3275189</v>
      </c>
      <c r="BJ24" s="42">
        <f t="shared" ref="BJ24:BK24" si="379">0.55*D24/100</f>
        <v>46.74041225</v>
      </c>
      <c r="BK24" s="42">
        <f t="shared" si="379"/>
        <v>45.61984149</v>
      </c>
      <c r="BL24" s="42">
        <f t="shared" si="380"/>
        <v>92.36025375</v>
      </c>
      <c r="BM24" s="42">
        <f t="shared" ref="BM24:BN24" si="381">67.31*D24/100</f>
        <v>5720.176634</v>
      </c>
      <c r="BN24" s="42">
        <f t="shared" si="381"/>
        <v>5583.039147</v>
      </c>
      <c r="BO24" s="42">
        <f t="shared" si="382"/>
        <v>11303.21578</v>
      </c>
      <c r="BP24" s="42">
        <f t="shared" si="383"/>
        <v>947.5556303</v>
      </c>
      <c r="BQ24" s="42">
        <f t="shared" si="384"/>
        <v>954.6988647</v>
      </c>
      <c r="BR24" s="42">
        <f t="shared" si="385"/>
        <v>1902.254495</v>
      </c>
      <c r="BS24" s="42">
        <f t="shared" ref="BS24:BT24" si="386">3.87*D24/100</f>
        <v>328.8825371</v>
      </c>
      <c r="BT24" s="42">
        <f t="shared" si="386"/>
        <v>320.9977938</v>
      </c>
      <c r="BU24" s="42">
        <f t="shared" si="387"/>
        <v>649.8803309</v>
      </c>
      <c r="BV24" s="42">
        <f t="shared" ref="BV24:BW24" si="388">1.21*D24/100</f>
        <v>102.828907</v>
      </c>
      <c r="BW24" s="42">
        <f t="shared" si="388"/>
        <v>100.3636513</v>
      </c>
      <c r="BX24" s="42">
        <f t="shared" si="389"/>
        <v>203.1925582</v>
      </c>
      <c r="BY24" s="42">
        <f t="shared" si="390"/>
        <v>26.86843745</v>
      </c>
      <c r="BZ24" s="3"/>
    </row>
    <row r="25" ht="14.25" customHeight="1">
      <c r="A25" s="39"/>
      <c r="B25" s="40">
        <v>3.0</v>
      </c>
      <c r="C25" s="41" t="s">
        <v>66</v>
      </c>
      <c r="D25" s="42">
        <v>10156.825254784986</v>
      </c>
      <c r="E25" s="42">
        <v>9609.19194718396</v>
      </c>
      <c r="F25" s="42">
        <f t="shared" si="341"/>
        <v>19766.0172</v>
      </c>
      <c r="G25" s="42"/>
      <c r="H25" s="42"/>
      <c r="I25" s="43">
        <f t="shared" si="342"/>
        <v>489.2089257</v>
      </c>
      <c r="J25" s="43">
        <f t="shared" si="343"/>
        <v>466.9721564</v>
      </c>
      <c r="K25" s="43">
        <f t="shared" ref="K25:L25" si="391">(1*23.5*D25)/1000</f>
        <v>238.6853935</v>
      </c>
      <c r="L25" s="43">
        <f t="shared" si="391"/>
        <v>225.8160108</v>
      </c>
      <c r="M25" s="42">
        <f t="shared" si="345"/>
        <v>464.5014042</v>
      </c>
      <c r="N25" s="42">
        <f t="shared" ref="N25:O25" si="392">4.99*D25/100</f>
        <v>506.8255802</v>
      </c>
      <c r="O25" s="42">
        <f t="shared" si="392"/>
        <v>479.4986782</v>
      </c>
      <c r="P25" s="42">
        <f t="shared" si="347"/>
        <v>986.3242584</v>
      </c>
      <c r="Q25" s="42">
        <f t="shared" ref="Q25:R25" si="393">7.4*D25/100</f>
        <v>751.6050689</v>
      </c>
      <c r="R25" s="42">
        <f t="shared" si="393"/>
        <v>711.0802041</v>
      </c>
      <c r="S25" s="42">
        <f t="shared" si="349"/>
        <v>1462.685273</v>
      </c>
      <c r="T25" s="42">
        <f t="shared" ref="T25:U25" si="394">12.23*D25/100</f>
        <v>1242.179729</v>
      </c>
      <c r="U25" s="42">
        <f t="shared" si="394"/>
        <v>1175.204175</v>
      </c>
      <c r="V25" s="42">
        <f t="shared" si="351"/>
        <v>2417.383904</v>
      </c>
      <c r="W25" s="43">
        <f t="shared" ref="W25:X25" si="395">+T25-K25</f>
        <v>1003.494335</v>
      </c>
      <c r="X25" s="43">
        <f t="shared" si="395"/>
        <v>949.3881644</v>
      </c>
      <c r="Y25" s="42">
        <f t="shared" si="353"/>
        <v>1952.8825</v>
      </c>
      <c r="Z25" s="43">
        <f t="shared" ref="Z25:AA25" si="396">4.1*D25/100</f>
        <v>416.4298354</v>
      </c>
      <c r="AA25" s="43">
        <f t="shared" si="396"/>
        <v>393.9768698</v>
      </c>
      <c r="AB25" s="43">
        <f t="shared" si="355"/>
        <v>810.4067053</v>
      </c>
      <c r="AC25" s="42">
        <f t="shared" ref="AC25:AD25" si="397">2.1*D25/100</f>
        <v>213.2933304</v>
      </c>
      <c r="AD25" s="42">
        <f t="shared" si="397"/>
        <v>201.7930309</v>
      </c>
      <c r="AE25" s="42">
        <f t="shared" si="357"/>
        <v>415.0863612</v>
      </c>
      <c r="AF25" s="42">
        <f t="shared" ref="AF25:AG25" si="398">2.01*D25/100</f>
        <v>204.1521876</v>
      </c>
      <c r="AG25" s="42">
        <f t="shared" si="398"/>
        <v>193.1447581</v>
      </c>
      <c r="AH25" s="42">
        <f t="shared" si="359"/>
        <v>397.2969458</v>
      </c>
      <c r="AI25" s="42">
        <f t="shared" ref="AI25:AJ25" si="399">1.93*D25/100</f>
        <v>196.0267274</v>
      </c>
      <c r="AJ25" s="42">
        <f t="shared" si="399"/>
        <v>185.4574046</v>
      </c>
      <c r="AK25" s="42">
        <f t="shared" si="361"/>
        <v>381.484132</v>
      </c>
      <c r="AL25" s="42">
        <f t="shared" ref="AL25:AM25" si="400">11.23*D25/100</f>
        <v>1140.611476</v>
      </c>
      <c r="AM25" s="42">
        <f t="shared" si="400"/>
        <v>1079.112256</v>
      </c>
      <c r="AN25" s="42">
        <f t="shared" si="363"/>
        <v>2219.723732</v>
      </c>
      <c r="AO25" s="43">
        <f t="shared" ref="AO25:AP25" si="401">16.02*D25/100</f>
        <v>1627.123406</v>
      </c>
      <c r="AP25" s="43">
        <f t="shared" si="401"/>
        <v>1539.39255</v>
      </c>
      <c r="AQ25" s="43">
        <f t="shared" si="365"/>
        <v>3166.515956</v>
      </c>
      <c r="AR25" s="42">
        <f t="shared" ref="AR25:AS25" si="402">65.63*D25/100</f>
        <v>6665.924415</v>
      </c>
      <c r="AS25" s="42">
        <f t="shared" si="402"/>
        <v>6306.512675</v>
      </c>
      <c r="AT25" s="42">
        <f t="shared" si="367"/>
        <v>12972.43709</v>
      </c>
      <c r="AU25" s="42">
        <f t="shared" ref="AU25:AV25" si="403">30.91*D25/100</f>
        <v>3139.474686</v>
      </c>
      <c r="AV25" s="42">
        <f t="shared" si="403"/>
        <v>2970.201231</v>
      </c>
      <c r="AW25" s="42">
        <f t="shared" si="369"/>
        <v>6109.675917</v>
      </c>
      <c r="AX25" s="42">
        <f t="shared" ref="AX25:AY25" si="404">68*D25/100</f>
        <v>6906.641173</v>
      </c>
      <c r="AY25" s="42">
        <f t="shared" si="404"/>
        <v>6534.250524</v>
      </c>
      <c r="AZ25" s="42">
        <f t="shared" si="371"/>
        <v>13440.8917</v>
      </c>
      <c r="BA25" s="42">
        <f t="shared" ref="BA25:BB25" si="405">1.2*D25/100</f>
        <v>121.8819031</v>
      </c>
      <c r="BB25" s="42">
        <f t="shared" si="405"/>
        <v>115.3103034</v>
      </c>
      <c r="BC25" s="42">
        <f t="shared" si="373"/>
        <v>237.1922064</v>
      </c>
      <c r="BD25" s="42">
        <f t="shared" si="374"/>
        <v>2971.16215</v>
      </c>
      <c r="BE25" s="42">
        <f t="shared" si="375"/>
        <v>2480.132442</v>
      </c>
      <c r="BF25" s="42">
        <f t="shared" si="376"/>
        <v>1627.797116</v>
      </c>
      <c r="BG25" s="42">
        <f t="shared" ref="BG25:BH25" si="406">2.11*D25/100</f>
        <v>214.3090129</v>
      </c>
      <c r="BH25" s="42">
        <f t="shared" si="406"/>
        <v>202.7539501</v>
      </c>
      <c r="BI25" s="42">
        <f t="shared" si="378"/>
        <v>417.062963</v>
      </c>
      <c r="BJ25" s="42">
        <f t="shared" ref="BJ25:BK25" si="407">0.55*D25/100</f>
        <v>55.8625389</v>
      </c>
      <c r="BK25" s="42">
        <f t="shared" si="407"/>
        <v>52.85055571</v>
      </c>
      <c r="BL25" s="42">
        <f t="shared" si="380"/>
        <v>108.7130946</v>
      </c>
      <c r="BM25" s="42">
        <f t="shared" ref="BM25:BN25" si="408">67.31*D25/100</f>
        <v>6836.559079</v>
      </c>
      <c r="BN25" s="42">
        <f t="shared" si="408"/>
        <v>6467.9471</v>
      </c>
      <c r="BO25" s="42">
        <f t="shared" si="382"/>
        <v>13304.50618</v>
      </c>
      <c r="BP25" s="42">
        <f t="shared" si="383"/>
        <v>1132.486016</v>
      </c>
      <c r="BQ25" s="42">
        <f t="shared" si="384"/>
        <v>1106.017993</v>
      </c>
      <c r="BR25" s="42">
        <f t="shared" si="385"/>
        <v>2238.504009</v>
      </c>
      <c r="BS25" s="42">
        <f t="shared" ref="BS25:BT25" si="409">3.87*D25/100</f>
        <v>393.0691374</v>
      </c>
      <c r="BT25" s="42">
        <f t="shared" si="409"/>
        <v>371.8757284</v>
      </c>
      <c r="BU25" s="42">
        <f t="shared" si="387"/>
        <v>764.9448657</v>
      </c>
      <c r="BV25" s="42">
        <f t="shared" ref="BV25:BW25" si="410">1.21*D25/100</f>
        <v>122.8975856</v>
      </c>
      <c r="BW25" s="42">
        <f t="shared" si="410"/>
        <v>116.2712226</v>
      </c>
      <c r="BX25" s="42">
        <f t="shared" si="389"/>
        <v>239.1688081</v>
      </c>
      <c r="BY25" s="42">
        <f t="shared" si="390"/>
        <v>31.62562752</v>
      </c>
      <c r="BZ25" s="3"/>
    </row>
    <row r="26" ht="14.25" customHeight="1">
      <c r="A26" s="39"/>
      <c r="B26" s="40">
        <v>4.0</v>
      </c>
      <c r="C26" s="41" t="s">
        <v>67</v>
      </c>
      <c r="D26" s="42">
        <v>10239.194382301765</v>
      </c>
      <c r="E26" s="42">
        <v>9793.672214524411</v>
      </c>
      <c r="F26" s="42">
        <f t="shared" si="341"/>
        <v>20032.8666</v>
      </c>
      <c r="G26" s="42"/>
      <c r="H26" s="42"/>
      <c r="I26" s="43">
        <f t="shared" si="342"/>
        <v>495.8134483</v>
      </c>
      <c r="J26" s="43">
        <f t="shared" si="343"/>
        <v>473.2764734</v>
      </c>
      <c r="K26" s="43">
        <f t="shared" ref="K26:L26" si="411">(1*23.5*D26)/1000</f>
        <v>240.621068</v>
      </c>
      <c r="L26" s="43">
        <f t="shared" si="411"/>
        <v>230.151297</v>
      </c>
      <c r="M26" s="42">
        <f t="shared" si="345"/>
        <v>470.772365</v>
      </c>
      <c r="N26" s="42">
        <f t="shared" ref="N26:O26" si="412">4.99*D26/100</f>
        <v>510.9357997</v>
      </c>
      <c r="O26" s="42">
        <f t="shared" si="412"/>
        <v>488.7042435</v>
      </c>
      <c r="P26" s="42">
        <f t="shared" si="347"/>
        <v>999.6400432</v>
      </c>
      <c r="Q26" s="42">
        <f t="shared" ref="Q26:R26" si="413">7.4*D26/100</f>
        <v>757.7003843</v>
      </c>
      <c r="R26" s="42">
        <f t="shared" si="413"/>
        <v>724.7317439</v>
      </c>
      <c r="S26" s="42">
        <f t="shared" si="349"/>
        <v>1482.432128</v>
      </c>
      <c r="T26" s="42">
        <f t="shared" ref="T26:U26" si="414">12.23*D26/100</f>
        <v>1252.253473</v>
      </c>
      <c r="U26" s="42">
        <f t="shared" si="414"/>
        <v>1197.766112</v>
      </c>
      <c r="V26" s="42">
        <f t="shared" si="351"/>
        <v>2450.019585</v>
      </c>
      <c r="W26" s="43">
        <f t="shared" ref="W26:X26" si="415">+T26-K26</f>
        <v>1011.632405</v>
      </c>
      <c r="X26" s="43">
        <f t="shared" si="415"/>
        <v>967.6148148</v>
      </c>
      <c r="Y26" s="42">
        <f t="shared" si="353"/>
        <v>1979.24722</v>
      </c>
      <c r="Z26" s="43">
        <f t="shared" ref="Z26:AA26" si="416">4.1*D26/100</f>
        <v>419.8069697</v>
      </c>
      <c r="AA26" s="43">
        <f t="shared" si="416"/>
        <v>401.5405608</v>
      </c>
      <c r="AB26" s="43">
        <f t="shared" si="355"/>
        <v>821.3475305</v>
      </c>
      <c r="AC26" s="42">
        <f t="shared" ref="AC26:AD26" si="417">2.1*D26/100</f>
        <v>215.023082</v>
      </c>
      <c r="AD26" s="42">
        <f t="shared" si="417"/>
        <v>205.6671165</v>
      </c>
      <c r="AE26" s="42">
        <f t="shared" si="357"/>
        <v>420.6901985</v>
      </c>
      <c r="AF26" s="42">
        <f t="shared" ref="AF26:AG26" si="418">2.01*D26/100</f>
        <v>205.8078071</v>
      </c>
      <c r="AG26" s="42">
        <f t="shared" si="418"/>
        <v>196.8528115</v>
      </c>
      <c r="AH26" s="42">
        <f t="shared" si="359"/>
        <v>402.6606186</v>
      </c>
      <c r="AI26" s="42">
        <f t="shared" ref="AI26:AJ26" si="419">1.93*D26/100</f>
        <v>197.6164516</v>
      </c>
      <c r="AJ26" s="42">
        <f t="shared" si="419"/>
        <v>189.0178737</v>
      </c>
      <c r="AK26" s="42">
        <f t="shared" si="361"/>
        <v>386.6343253</v>
      </c>
      <c r="AL26" s="42">
        <f t="shared" ref="AL26:AM26" si="420">11.23*D26/100</f>
        <v>1149.861529</v>
      </c>
      <c r="AM26" s="42">
        <f t="shared" si="420"/>
        <v>1099.82939</v>
      </c>
      <c r="AN26" s="42">
        <f t="shared" si="363"/>
        <v>2249.690919</v>
      </c>
      <c r="AO26" s="43">
        <f t="shared" ref="AO26:AP26" si="421">16.02*D26/100</f>
        <v>1640.31894</v>
      </c>
      <c r="AP26" s="43">
        <f t="shared" si="421"/>
        <v>1568.946289</v>
      </c>
      <c r="AQ26" s="43">
        <f t="shared" si="365"/>
        <v>3209.265229</v>
      </c>
      <c r="AR26" s="42">
        <f t="shared" ref="AR26:AS26" si="422">65.63*D26/100</f>
        <v>6719.983273</v>
      </c>
      <c r="AS26" s="42">
        <f t="shared" si="422"/>
        <v>6427.587074</v>
      </c>
      <c r="AT26" s="42">
        <f t="shared" si="367"/>
        <v>13147.57035</v>
      </c>
      <c r="AU26" s="42">
        <f t="shared" ref="AU26:AV26" si="423">30.91*D26/100</f>
        <v>3164.934984</v>
      </c>
      <c r="AV26" s="42">
        <f t="shared" si="423"/>
        <v>3027.224082</v>
      </c>
      <c r="AW26" s="42">
        <f t="shared" si="369"/>
        <v>6192.159065</v>
      </c>
      <c r="AX26" s="42">
        <f t="shared" ref="AX26:AY26" si="424">68*D26/100</f>
        <v>6962.65218</v>
      </c>
      <c r="AY26" s="42">
        <f t="shared" si="424"/>
        <v>6659.697106</v>
      </c>
      <c r="AZ26" s="42">
        <f t="shared" si="371"/>
        <v>13622.34929</v>
      </c>
      <c r="BA26" s="42">
        <f t="shared" ref="BA26:BB26" si="425">1.2*D26/100</f>
        <v>122.8703326</v>
      </c>
      <c r="BB26" s="42">
        <f t="shared" si="425"/>
        <v>117.5240666</v>
      </c>
      <c r="BC26" s="42">
        <f t="shared" si="373"/>
        <v>240.3943992</v>
      </c>
      <c r="BD26" s="42">
        <f t="shared" si="374"/>
        <v>3028.203449</v>
      </c>
      <c r="BE26" s="42">
        <f t="shared" si="375"/>
        <v>2527.746799</v>
      </c>
      <c r="BF26" s="42">
        <f t="shared" si="376"/>
        <v>1659.048073</v>
      </c>
      <c r="BG26" s="42">
        <f t="shared" ref="BG26:BH26" si="426">2.11*D26/100</f>
        <v>216.0470015</v>
      </c>
      <c r="BH26" s="42">
        <f t="shared" si="426"/>
        <v>206.6464837</v>
      </c>
      <c r="BI26" s="42">
        <f t="shared" si="378"/>
        <v>422.6934852</v>
      </c>
      <c r="BJ26" s="42">
        <f t="shared" ref="BJ26:BK26" si="427">0.55*D26/100</f>
        <v>56.3155691</v>
      </c>
      <c r="BK26" s="42">
        <f t="shared" si="427"/>
        <v>53.86519718</v>
      </c>
      <c r="BL26" s="42">
        <f t="shared" si="380"/>
        <v>110.1807663</v>
      </c>
      <c r="BM26" s="42">
        <f t="shared" ref="BM26:BN26" si="428">67.31*D26/100</f>
        <v>6892.001739</v>
      </c>
      <c r="BN26" s="42">
        <f t="shared" si="428"/>
        <v>6592.120768</v>
      </c>
      <c r="BO26" s="42">
        <f t="shared" si="382"/>
        <v>13484.12251</v>
      </c>
      <c r="BP26" s="42">
        <f t="shared" si="383"/>
        <v>1141.670174</v>
      </c>
      <c r="BQ26" s="42">
        <f t="shared" si="384"/>
        <v>1127.251672</v>
      </c>
      <c r="BR26" s="42">
        <f t="shared" si="385"/>
        <v>2268.921846</v>
      </c>
      <c r="BS26" s="42">
        <f t="shared" ref="BS26:BT26" si="429">3.87*D26/100</f>
        <v>396.2568226</v>
      </c>
      <c r="BT26" s="42">
        <f t="shared" si="429"/>
        <v>379.0151147</v>
      </c>
      <c r="BU26" s="42">
        <f t="shared" si="387"/>
        <v>775.2719373</v>
      </c>
      <c r="BV26" s="42">
        <f t="shared" ref="BV26:BW26" si="430">1.21*D26/100</f>
        <v>123.894252</v>
      </c>
      <c r="BW26" s="42">
        <f t="shared" si="430"/>
        <v>118.5034338</v>
      </c>
      <c r="BX26" s="42">
        <f t="shared" si="389"/>
        <v>242.3976858</v>
      </c>
      <c r="BY26" s="42">
        <f t="shared" si="390"/>
        <v>32.05258655</v>
      </c>
      <c r="BZ26" s="3"/>
    </row>
    <row r="27" ht="14.25" customHeight="1">
      <c r="A27" s="39"/>
      <c r="B27" s="40">
        <v>5.0</v>
      </c>
      <c r="C27" s="41" t="s">
        <v>68</v>
      </c>
      <c r="D27" s="42">
        <v>3233.750932140194</v>
      </c>
      <c r="E27" s="42">
        <v>2917.2209308012066</v>
      </c>
      <c r="F27" s="42">
        <f t="shared" si="341"/>
        <v>6150.971863</v>
      </c>
      <c r="G27" s="42"/>
      <c r="H27" s="42"/>
      <c r="I27" s="43">
        <f t="shared" si="342"/>
        <v>152.2365536</v>
      </c>
      <c r="J27" s="43">
        <f t="shared" si="343"/>
        <v>145.3167103</v>
      </c>
      <c r="K27" s="43">
        <f t="shared" ref="K27:L27" si="431">(1*23.5*D27)/1000</f>
        <v>75.99314691</v>
      </c>
      <c r="L27" s="43">
        <f t="shared" si="431"/>
        <v>68.55469187</v>
      </c>
      <c r="M27" s="42">
        <f t="shared" si="345"/>
        <v>144.5478388</v>
      </c>
      <c r="N27" s="42">
        <f t="shared" ref="N27:O27" si="432">4.99*D27/100</f>
        <v>161.3641715</v>
      </c>
      <c r="O27" s="42">
        <f t="shared" si="432"/>
        <v>145.5693244</v>
      </c>
      <c r="P27" s="42">
        <f t="shared" si="347"/>
        <v>306.933496</v>
      </c>
      <c r="Q27" s="42">
        <f t="shared" ref="Q27:R27" si="433">7.4*D27/100</f>
        <v>239.297569</v>
      </c>
      <c r="R27" s="42">
        <f t="shared" si="433"/>
        <v>215.8743489</v>
      </c>
      <c r="S27" s="42">
        <f t="shared" si="349"/>
        <v>455.1719179</v>
      </c>
      <c r="T27" s="42">
        <f t="shared" ref="T27:U27" si="434">12.23*D27/100</f>
        <v>395.487739</v>
      </c>
      <c r="U27" s="42">
        <f t="shared" si="434"/>
        <v>356.7761198</v>
      </c>
      <c r="V27" s="42">
        <f t="shared" si="351"/>
        <v>752.2638588</v>
      </c>
      <c r="W27" s="43">
        <f t="shared" ref="W27:X27" si="435">+T27-K27</f>
        <v>319.4945921</v>
      </c>
      <c r="X27" s="43">
        <f t="shared" si="435"/>
        <v>288.221428</v>
      </c>
      <c r="Y27" s="42">
        <f t="shared" si="353"/>
        <v>607.7160201</v>
      </c>
      <c r="Z27" s="43">
        <f t="shared" ref="Z27:AA27" si="436">4.1*D27/100</f>
        <v>132.5837882</v>
      </c>
      <c r="AA27" s="43">
        <f t="shared" si="436"/>
        <v>119.6060582</v>
      </c>
      <c r="AB27" s="43">
        <f t="shared" si="355"/>
        <v>252.1898464</v>
      </c>
      <c r="AC27" s="42">
        <f t="shared" ref="AC27:AD27" si="437">2.1*D27/100</f>
        <v>67.90876957</v>
      </c>
      <c r="AD27" s="42">
        <f t="shared" si="437"/>
        <v>61.26163955</v>
      </c>
      <c r="AE27" s="42">
        <f t="shared" si="357"/>
        <v>129.1704091</v>
      </c>
      <c r="AF27" s="42">
        <f t="shared" ref="AF27:AG27" si="438">2.01*D27/100</f>
        <v>64.99839374</v>
      </c>
      <c r="AG27" s="42">
        <f t="shared" si="438"/>
        <v>58.63614071</v>
      </c>
      <c r="AH27" s="42">
        <f t="shared" si="359"/>
        <v>123.6345344</v>
      </c>
      <c r="AI27" s="42">
        <f t="shared" ref="AI27:AJ27" si="439">1.93*D27/100</f>
        <v>62.41139299</v>
      </c>
      <c r="AJ27" s="42">
        <f t="shared" si="439"/>
        <v>56.30236396</v>
      </c>
      <c r="AK27" s="42">
        <f t="shared" si="361"/>
        <v>118.713757</v>
      </c>
      <c r="AL27" s="42">
        <f t="shared" ref="AL27:AM27" si="440">11.23*D27/100</f>
        <v>363.1502297</v>
      </c>
      <c r="AM27" s="42">
        <f t="shared" si="440"/>
        <v>327.6039105</v>
      </c>
      <c r="AN27" s="42">
        <f t="shared" si="363"/>
        <v>690.7541402</v>
      </c>
      <c r="AO27" s="43">
        <f t="shared" ref="AO27:AP27" si="441">16.02*D27/100</f>
        <v>518.0468993</v>
      </c>
      <c r="AP27" s="43">
        <f t="shared" si="441"/>
        <v>467.3387931</v>
      </c>
      <c r="AQ27" s="43">
        <f t="shared" si="365"/>
        <v>985.3856924</v>
      </c>
      <c r="AR27" s="42">
        <f t="shared" ref="AR27:AS27" si="442">65.63*D27/100</f>
        <v>2122.310737</v>
      </c>
      <c r="AS27" s="42">
        <f t="shared" si="442"/>
        <v>1914.572097</v>
      </c>
      <c r="AT27" s="42">
        <f t="shared" si="367"/>
        <v>4036.882834</v>
      </c>
      <c r="AU27" s="42">
        <f t="shared" ref="AU27:AV27" si="443">30.91*D27/100</f>
        <v>999.5524131</v>
      </c>
      <c r="AV27" s="42">
        <f t="shared" si="443"/>
        <v>901.7129897</v>
      </c>
      <c r="AW27" s="42">
        <f t="shared" si="369"/>
        <v>1901.265403</v>
      </c>
      <c r="AX27" s="42">
        <f t="shared" ref="AX27:AY27" si="444">68*D27/100</f>
        <v>2198.950634</v>
      </c>
      <c r="AY27" s="42">
        <f t="shared" si="444"/>
        <v>1983.710233</v>
      </c>
      <c r="AZ27" s="42">
        <f t="shared" si="371"/>
        <v>4182.660867</v>
      </c>
      <c r="BA27" s="42">
        <f t="shared" ref="BA27:BB27" si="445">1.2*D27/100</f>
        <v>38.80501119</v>
      </c>
      <c r="BB27" s="42">
        <f t="shared" si="445"/>
        <v>35.00665117</v>
      </c>
      <c r="BC27" s="42">
        <f t="shared" si="373"/>
        <v>73.81166236</v>
      </c>
      <c r="BD27" s="42">
        <f t="shared" si="374"/>
        <v>902.0047118</v>
      </c>
      <c r="BE27" s="42">
        <f t="shared" si="375"/>
        <v>752.9347222</v>
      </c>
      <c r="BF27" s="42">
        <f t="shared" si="376"/>
        <v>494.1772257</v>
      </c>
      <c r="BG27" s="42">
        <f t="shared" ref="BG27:BH27" si="446">2.11*D27/100</f>
        <v>68.23214467</v>
      </c>
      <c r="BH27" s="42">
        <f t="shared" si="446"/>
        <v>61.55336164</v>
      </c>
      <c r="BI27" s="42">
        <f t="shared" si="378"/>
        <v>129.7855063</v>
      </c>
      <c r="BJ27" s="42">
        <f t="shared" ref="BJ27:BK27" si="447">0.55*D27/100</f>
        <v>17.78563013</v>
      </c>
      <c r="BK27" s="42">
        <f t="shared" si="447"/>
        <v>16.04471512</v>
      </c>
      <c r="BL27" s="42">
        <f t="shared" si="380"/>
        <v>33.83034525</v>
      </c>
      <c r="BM27" s="42">
        <f t="shared" ref="BM27:BN27" si="448">67.31*D27/100</f>
        <v>2176.637752</v>
      </c>
      <c r="BN27" s="42">
        <f t="shared" si="448"/>
        <v>1963.581409</v>
      </c>
      <c r="BO27" s="42">
        <f t="shared" si="382"/>
        <v>4140.219161</v>
      </c>
      <c r="BP27" s="42">
        <f t="shared" si="383"/>
        <v>360.5632289</v>
      </c>
      <c r="BQ27" s="42">
        <f t="shared" si="384"/>
        <v>335.7721291</v>
      </c>
      <c r="BR27" s="42">
        <f t="shared" si="385"/>
        <v>696.3353581</v>
      </c>
      <c r="BS27" s="42">
        <f t="shared" ref="BS27:BT27" si="449">3.87*D27/100</f>
        <v>125.1461611</v>
      </c>
      <c r="BT27" s="42">
        <f t="shared" si="449"/>
        <v>112.89645</v>
      </c>
      <c r="BU27" s="42">
        <f t="shared" si="387"/>
        <v>238.0426111</v>
      </c>
      <c r="BV27" s="42">
        <f t="shared" ref="BV27:BW27" si="450">1.21*D27/100</f>
        <v>39.12838628</v>
      </c>
      <c r="BW27" s="42">
        <f t="shared" si="450"/>
        <v>35.29837326</v>
      </c>
      <c r="BX27" s="42">
        <f t="shared" si="389"/>
        <v>74.42675954</v>
      </c>
      <c r="BY27" s="42">
        <f t="shared" si="390"/>
        <v>9.841554981</v>
      </c>
      <c r="BZ27" s="3"/>
    </row>
    <row r="28" ht="14.25" customHeight="1">
      <c r="A28" s="39"/>
      <c r="B28" s="40"/>
      <c r="C28" s="41"/>
      <c r="D28" s="54">
        <f t="shared" ref="D28:F28" si="451">SUM(D23:D27)</f>
        <v>41598.4432</v>
      </c>
      <c r="E28" s="54">
        <f t="shared" si="451"/>
        <v>39154.4163</v>
      </c>
      <c r="F28" s="54">
        <f t="shared" si="451"/>
        <v>80752.8595</v>
      </c>
      <c r="G28" s="42"/>
      <c r="H28" s="42"/>
      <c r="I28" s="55">
        <f t="shared" ref="I28:V28" si="452">I23+I24+I25+I26+I27</f>
        <v>1998.633273</v>
      </c>
      <c r="J28" s="55">
        <f t="shared" si="452"/>
        <v>1907.786306</v>
      </c>
      <c r="K28" s="55">
        <f t="shared" si="452"/>
        <v>977.5634152</v>
      </c>
      <c r="L28" s="55">
        <f t="shared" si="452"/>
        <v>920.1287831</v>
      </c>
      <c r="M28" s="55">
        <f t="shared" si="452"/>
        <v>1897.692198</v>
      </c>
      <c r="N28" s="55">
        <f t="shared" si="452"/>
        <v>2075.762316</v>
      </c>
      <c r="O28" s="55">
        <f t="shared" si="452"/>
        <v>1953.805373</v>
      </c>
      <c r="P28" s="55">
        <f t="shared" si="452"/>
        <v>4029.567689</v>
      </c>
      <c r="Q28" s="55">
        <f t="shared" si="452"/>
        <v>3078.284797</v>
      </c>
      <c r="R28" s="55">
        <f t="shared" si="452"/>
        <v>2897.426806</v>
      </c>
      <c r="S28" s="55">
        <f t="shared" si="452"/>
        <v>5975.711603</v>
      </c>
      <c r="T28" s="55">
        <f t="shared" si="452"/>
        <v>5087.489604</v>
      </c>
      <c r="U28" s="55">
        <f t="shared" si="452"/>
        <v>4788.585114</v>
      </c>
      <c r="V28" s="55">
        <f t="shared" si="452"/>
        <v>9876.074717</v>
      </c>
      <c r="W28" s="55">
        <f t="shared" ref="W28:X28" si="453">+T28-K28</f>
        <v>4109.926188</v>
      </c>
      <c r="X28" s="55">
        <f t="shared" si="453"/>
        <v>3868.456331</v>
      </c>
      <c r="Y28" s="55">
        <f t="shared" ref="Y28:BY28" si="454">Y23+Y24+Y25+Y26+Y27</f>
        <v>7978.382519</v>
      </c>
      <c r="Z28" s="55">
        <f t="shared" si="454"/>
        <v>1705.536171</v>
      </c>
      <c r="AA28" s="55">
        <f t="shared" si="454"/>
        <v>1605.331068</v>
      </c>
      <c r="AB28" s="55">
        <f t="shared" si="454"/>
        <v>3310.86724</v>
      </c>
      <c r="AC28" s="55">
        <f t="shared" si="454"/>
        <v>873.5673072</v>
      </c>
      <c r="AD28" s="55">
        <f t="shared" si="454"/>
        <v>822.2427423</v>
      </c>
      <c r="AE28" s="55">
        <f t="shared" si="454"/>
        <v>1695.81005</v>
      </c>
      <c r="AF28" s="55">
        <f t="shared" si="454"/>
        <v>836.1287084</v>
      </c>
      <c r="AG28" s="55">
        <f t="shared" si="454"/>
        <v>787.0037677</v>
      </c>
      <c r="AH28" s="55">
        <f t="shared" si="454"/>
        <v>1623.132476</v>
      </c>
      <c r="AI28" s="55">
        <f t="shared" si="454"/>
        <v>802.8499538</v>
      </c>
      <c r="AJ28" s="55">
        <f t="shared" si="454"/>
        <v>755.6802346</v>
      </c>
      <c r="AK28" s="55">
        <f t="shared" si="454"/>
        <v>1558.530188</v>
      </c>
      <c r="AL28" s="55">
        <f t="shared" si="454"/>
        <v>4671.505172</v>
      </c>
      <c r="AM28" s="55">
        <f t="shared" si="454"/>
        <v>4397.040951</v>
      </c>
      <c r="AN28" s="55">
        <f t="shared" si="454"/>
        <v>9068.546122</v>
      </c>
      <c r="AO28" s="55">
        <f t="shared" si="454"/>
        <v>6664.070601</v>
      </c>
      <c r="AP28" s="55">
        <f t="shared" si="454"/>
        <v>6272.537491</v>
      </c>
      <c r="AQ28" s="55">
        <f t="shared" si="454"/>
        <v>12936.60809</v>
      </c>
      <c r="AR28" s="55">
        <f t="shared" si="454"/>
        <v>27301.05827</v>
      </c>
      <c r="AS28" s="55">
        <f t="shared" si="454"/>
        <v>25697.04342</v>
      </c>
      <c r="AT28" s="55">
        <f t="shared" si="454"/>
        <v>52998.10169</v>
      </c>
      <c r="AU28" s="55">
        <f t="shared" si="454"/>
        <v>12858.07879</v>
      </c>
      <c r="AV28" s="55">
        <f t="shared" si="454"/>
        <v>12102.63008</v>
      </c>
      <c r="AW28" s="55">
        <f t="shared" si="454"/>
        <v>24960.70887</v>
      </c>
      <c r="AX28" s="55">
        <f t="shared" si="454"/>
        <v>28286.94138</v>
      </c>
      <c r="AY28" s="55">
        <f t="shared" si="454"/>
        <v>26625.00308</v>
      </c>
      <c r="AZ28" s="55">
        <f t="shared" si="454"/>
        <v>54911.94446</v>
      </c>
      <c r="BA28" s="55">
        <f t="shared" si="454"/>
        <v>499.1813184</v>
      </c>
      <c r="BB28" s="55">
        <f t="shared" si="454"/>
        <v>469.8529956</v>
      </c>
      <c r="BC28" s="55">
        <f t="shared" si="454"/>
        <v>969.034314</v>
      </c>
      <c r="BD28" s="55">
        <f t="shared" si="454"/>
        <v>12106.54552</v>
      </c>
      <c r="BE28" s="55">
        <f t="shared" si="454"/>
        <v>10105.75485</v>
      </c>
      <c r="BF28" s="55">
        <f t="shared" si="454"/>
        <v>6632.758121</v>
      </c>
      <c r="BG28" s="55">
        <f t="shared" si="454"/>
        <v>877.7271516</v>
      </c>
      <c r="BH28" s="55">
        <f t="shared" si="454"/>
        <v>826.158184</v>
      </c>
      <c r="BI28" s="55">
        <f t="shared" si="454"/>
        <v>1703.885336</v>
      </c>
      <c r="BJ28" s="55">
        <f t="shared" si="454"/>
        <v>228.7914376</v>
      </c>
      <c r="BK28" s="55">
        <f t="shared" si="454"/>
        <v>215.3492897</v>
      </c>
      <c r="BL28" s="55">
        <f t="shared" si="454"/>
        <v>444.1407273</v>
      </c>
      <c r="BM28" s="55">
        <f t="shared" si="454"/>
        <v>27999.91212</v>
      </c>
      <c r="BN28" s="55">
        <f t="shared" si="454"/>
        <v>26354.83761</v>
      </c>
      <c r="BO28" s="55">
        <f t="shared" si="454"/>
        <v>54354.74973</v>
      </c>
      <c r="BP28" s="55">
        <f t="shared" si="454"/>
        <v>4638.226417</v>
      </c>
      <c r="BQ28" s="55">
        <f t="shared" si="454"/>
        <v>4506.673316</v>
      </c>
      <c r="BR28" s="55">
        <f t="shared" si="454"/>
        <v>9144.899733</v>
      </c>
      <c r="BS28" s="55">
        <f t="shared" si="454"/>
        <v>1609.859752</v>
      </c>
      <c r="BT28" s="55">
        <f t="shared" si="454"/>
        <v>1515.275911</v>
      </c>
      <c r="BU28" s="55">
        <f t="shared" si="454"/>
        <v>3125.135663</v>
      </c>
      <c r="BV28" s="55">
        <f t="shared" si="454"/>
        <v>503.3411627</v>
      </c>
      <c r="BW28" s="55">
        <f t="shared" si="454"/>
        <v>473.7684372</v>
      </c>
      <c r="BX28" s="55">
        <f t="shared" si="454"/>
        <v>977.1096</v>
      </c>
      <c r="BY28" s="55">
        <f t="shared" si="454"/>
        <v>129.2045752</v>
      </c>
      <c r="BZ28" s="3"/>
    </row>
    <row r="29" ht="14.25" customHeight="1">
      <c r="A29" s="39"/>
      <c r="B29" s="56" t="s">
        <v>69</v>
      </c>
      <c r="C29" s="57"/>
      <c r="D29" s="37"/>
      <c r="E29" s="37"/>
      <c r="F29" s="37"/>
      <c r="G29" s="42"/>
      <c r="H29" s="37"/>
      <c r="I29" s="37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3"/>
      <c r="X29" s="43"/>
      <c r="Y29" s="42"/>
      <c r="Z29" s="43"/>
      <c r="AA29" s="43"/>
      <c r="AB29" s="43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3"/>
      <c r="AP29" s="43"/>
      <c r="AQ29" s="43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3"/>
    </row>
    <row r="30" ht="14.25" customHeight="1">
      <c r="A30" s="39"/>
      <c r="B30" s="40">
        <v>4.0</v>
      </c>
      <c r="C30" s="41" t="s">
        <v>69</v>
      </c>
      <c r="D30" s="42">
        <v>12346.217002237136</v>
      </c>
      <c r="E30" s="42">
        <v>12113.866346075474</v>
      </c>
      <c r="F30" s="42">
        <f t="shared" ref="F30:F31" si="475">E30+D30</f>
        <v>24460.08335</v>
      </c>
      <c r="G30" s="42"/>
      <c r="H30" s="42"/>
      <c r="I30" s="42">
        <f t="shared" ref="I30:I31" si="476">(1.1*22.5*F30)/1000</f>
        <v>605.3870629</v>
      </c>
      <c r="J30" s="42">
        <f t="shared" ref="J30:J31" si="477">(1.05*22.5*F30)/1000</f>
        <v>577.8694691</v>
      </c>
      <c r="K30" s="42">
        <f t="shared" ref="K30:L30" si="455">(1*23.5*D30)/1000</f>
        <v>290.1360996</v>
      </c>
      <c r="L30" s="42">
        <f t="shared" si="455"/>
        <v>284.6758591</v>
      </c>
      <c r="M30" s="42">
        <f t="shared" ref="M30:M31" si="479">K30+L30</f>
        <v>574.8119587</v>
      </c>
      <c r="N30" s="42">
        <f t="shared" ref="N30:O30" si="456">4.99*D30/100</f>
        <v>616.0762284</v>
      </c>
      <c r="O30" s="42">
        <f t="shared" si="456"/>
        <v>604.4819307</v>
      </c>
      <c r="P30" s="42">
        <f t="shared" ref="P30:P31" si="481">N30+O30</f>
        <v>1220.558159</v>
      </c>
      <c r="Q30" s="42">
        <f t="shared" ref="Q30:R30" si="457">7.4*D30/100</f>
        <v>913.6200582</v>
      </c>
      <c r="R30" s="42">
        <f t="shared" si="457"/>
        <v>896.4261096</v>
      </c>
      <c r="S30" s="42">
        <f t="shared" ref="S30:S31" si="483">Q30+R30</f>
        <v>1810.046168</v>
      </c>
      <c r="T30" s="42">
        <f t="shared" ref="T30:U30" si="458">12.23*D30/100</f>
        <v>1509.942339</v>
      </c>
      <c r="U30" s="42">
        <f t="shared" si="458"/>
        <v>1481.525854</v>
      </c>
      <c r="V30" s="42">
        <f t="shared" ref="V30:V31" si="485">T30+U30</f>
        <v>2991.468193</v>
      </c>
      <c r="W30" s="43">
        <f t="shared" ref="W30:X30" si="459">+T30-K30</f>
        <v>1219.80624</v>
      </c>
      <c r="X30" s="43">
        <f t="shared" si="459"/>
        <v>1196.849995</v>
      </c>
      <c r="Y30" s="42">
        <f t="shared" ref="Y30:Y31" si="487">W30+X30</f>
        <v>2416.656235</v>
      </c>
      <c r="Z30" s="43">
        <f t="shared" ref="Z30:AA30" si="460">4.1*D30/100</f>
        <v>506.1948971</v>
      </c>
      <c r="AA30" s="43">
        <f t="shared" si="460"/>
        <v>496.6685202</v>
      </c>
      <c r="AB30" s="43">
        <f t="shared" ref="AB30:AB31" si="489">Z30+AA30</f>
        <v>1002.863417</v>
      </c>
      <c r="AC30" s="42">
        <f t="shared" ref="AC30:AD30" si="461">2.1*D30/100</f>
        <v>259.270557</v>
      </c>
      <c r="AD30" s="42">
        <f t="shared" si="461"/>
        <v>254.3911933</v>
      </c>
      <c r="AE30" s="42">
        <f t="shared" ref="AE30:AE31" si="491">AC30+AD30</f>
        <v>513.6617503</v>
      </c>
      <c r="AF30" s="42">
        <f t="shared" ref="AF30:AG30" si="462">2.01*D30/100</f>
        <v>248.1589617</v>
      </c>
      <c r="AG30" s="42">
        <f t="shared" si="462"/>
        <v>243.4887136</v>
      </c>
      <c r="AH30" s="42">
        <f t="shared" ref="AH30:AH31" si="493">AF30+AG30</f>
        <v>491.6476753</v>
      </c>
      <c r="AI30" s="42">
        <f t="shared" ref="AI30:AJ30" si="463">1.93*D30/100</f>
        <v>238.2819881</v>
      </c>
      <c r="AJ30" s="42">
        <f t="shared" si="463"/>
        <v>233.7976205</v>
      </c>
      <c r="AK30" s="42">
        <f t="shared" ref="AK30:AK31" si="495">AI30+AJ30</f>
        <v>472.0796086</v>
      </c>
      <c r="AL30" s="42">
        <f t="shared" ref="AL30:AM30" si="464">11.23*D30/100</f>
        <v>1386.480169</v>
      </c>
      <c r="AM30" s="42">
        <f t="shared" si="464"/>
        <v>1360.387191</v>
      </c>
      <c r="AN30" s="42">
        <f t="shared" ref="AN30:AN31" si="497">AL30+AM30</f>
        <v>2746.86736</v>
      </c>
      <c r="AO30" s="43">
        <f t="shared" ref="AO30:AP30" si="465">16.02*D30/100</f>
        <v>1977.863964</v>
      </c>
      <c r="AP30" s="43">
        <f t="shared" si="465"/>
        <v>1940.641389</v>
      </c>
      <c r="AQ30" s="43">
        <f t="shared" ref="AQ30:AQ31" si="499">AO30+AP30</f>
        <v>3918.505352</v>
      </c>
      <c r="AR30" s="42">
        <f t="shared" ref="AR30:AS30" si="466">65.63*D30/100</f>
        <v>8102.822219</v>
      </c>
      <c r="AS30" s="42">
        <f t="shared" si="466"/>
        <v>7950.330483</v>
      </c>
      <c r="AT30" s="42">
        <f t="shared" ref="AT30:AT31" si="501">AR30+AS30</f>
        <v>16053.1527</v>
      </c>
      <c r="AU30" s="42">
        <f t="shared" ref="AU30:AV30" si="467">30.91*D30/100</f>
        <v>3816.215675</v>
      </c>
      <c r="AV30" s="42">
        <f t="shared" si="467"/>
        <v>3744.396088</v>
      </c>
      <c r="AW30" s="42">
        <f t="shared" ref="AW30:AW31" si="503">AU30+AV30</f>
        <v>7560.611763</v>
      </c>
      <c r="AX30" s="42">
        <f t="shared" ref="AX30:AY30" si="468">68*D30/100</f>
        <v>8395.427562</v>
      </c>
      <c r="AY30" s="42">
        <f t="shared" si="468"/>
        <v>8237.429115</v>
      </c>
      <c r="AZ30" s="42">
        <f t="shared" ref="AZ30:AZ31" si="505">AX30+AY30</f>
        <v>16632.85668</v>
      </c>
      <c r="BA30" s="42">
        <f t="shared" ref="BA30:BB30" si="469">1.2*D30/100</f>
        <v>148.154604</v>
      </c>
      <c r="BB30" s="42">
        <f t="shared" si="469"/>
        <v>145.3663962</v>
      </c>
      <c r="BC30" s="42">
        <f t="shared" ref="BC30:BC31" si="507">BA30+BB30</f>
        <v>293.5210002</v>
      </c>
      <c r="BD30" s="42">
        <f t="shared" ref="BD30:BD31" si="508">30.92*E30/100</f>
        <v>3745.607474</v>
      </c>
      <c r="BE30" s="42">
        <f t="shared" ref="BE30:BE31" si="509">25.81*E30/100</f>
        <v>3126.588904</v>
      </c>
      <c r="BF30" s="42">
        <f t="shared" ref="BF30:BF31" si="510">16.94*E30/100</f>
        <v>2052.088959</v>
      </c>
      <c r="BG30" s="42">
        <f t="shared" ref="BG30:BH30" si="470">2.11*D30/100</f>
        <v>260.5051787</v>
      </c>
      <c r="BH30" s="42">
        <f t="shared" si="470"/>
        <v>255.6025799</v>
      </c>
      <c r="BI30" s="42">
        <f t="shared" ref="BI30:BI31" si="512">BG30+BH30</f>
        <v>516.1077586</v>
      </c>
      <c r="BJ30" s="42">
        <f t="shared" ref="BJ30:BK30" si="471">0.55*D30/100</f>
        <v>67.90419351</v>
      </c>
      <c r="BK30" s="42">
        <f t="shared" si="471"/>
        <v>66.6262649</v>
      </c>
      <c r="BL30" s="42">
        <f t="shared" ref="BL30:BL31" si="514">BJ30+BK30</f>
        <v>134.5304584</v>
      </c>
      <c r="BM30" s="42">
        <f t="shared" ref="BM30:BN30" si="472">67.31*D30/100</f>
        <v>8310.238664</v>
      </c>
      <c r="BN30" s="42">
        <f t="shared" si="472"/>
        <v>8153.843438</v>
      </c>
      <c r="BO30" s="42">
        <f t="shared" ref="BO30:BO31" si="516">BM30+BN30</f>
        <v>16464.0821</v>
      </c>
      <c r="BP30" s="42">
        <f t="shared" ref="BP30:BP31" si="517">11.15*D30/100</f>
        <v>1376.603196</v>
      </c>
      <c r="BQ30" s="42">
        <f t="shared" ref="BQ30:BQ31" si="518">11.51*E30/100</f>
        <v>1394.306016</v>
      </c>
      <c r="BR30" s="42">
        <f t="shared" ref="BR30:BR31" si="519">BP30+BQ30</f>
        <v>2770.909212</v>
      </c>
      <c r="BS30" s="42">
        <f t="shared" ref="BS30:BT30" si="473">3.87*D30/100</f>
        <v>477.798598</v>
      </c>
      <c r="BT30" s="42">
        <f t="shared" si="473"/>
        <v>468.8066276</v>
      </c>
      <c r="BU30" s="42">
        <f t="shared" ref="BU30:BU31" si="521">BS30+BT30</f>
        <v>946.6052256</v>
      </c>
      <c r="BV30" s="42">
        <f t="shared" ref="BV30:BW30" si="474">1.21*D30/100</f>
        <v>149.3892257</v>
      </c>
      <c r="BW30" s="42">
        <f t="shared" si="474"/>
        <v>146.5777828</v>
      </c>
      <c r="BX30" s="42">
        <f t="shared" ref="BX30:BX31" si="523">BV30+BW30</f>
        <v>295.9670085</v>
      </c>
      <c r="BY30" s="42">
        <f t="shared" ref="BY30:BY31" si="524">$BY$5*F30</f>
        <v>39.13613336</v>
      </c>
      <c r="BZ30" s="3"/>
    </row>
    <row r="31" ht="14.25" customHeight="1">
      <c r="A31" s="39"/>
      <c r="B31" s="40">
        <v>5.0</v>
      </c>
      <c r="C31" s="41" t="s">
        <v>70</v>
      </c>
      <c r="D31" s="42">
        <v>11511.339796172011</v>
      </c>
      <c r="E31" s="42">
        <v>10912.71735267748</v>
      </c>
      <c r="F31" s="42">
        <f t="shared" si="475"/>
        <v>22424.05715</v>
      </c>
      <c r="G31" s="42"/>
      <c r="H31" s="42"/>
      <c r="I31" s="42">
        <f t="shared" si="476"/>
        <v>554.9954144</v>
      </c>
      <c r="J31" s="42">
        <f t="shared" si="477"/>
        <v>529.7683501</v>
      </c>
      <c r="K31" s="42">
        <f t="shared" ref="K31:L31" si="478">(1*23.5*D31)/1000</f>
        <v>270.5164852</v>
      </c>
      <c r="L31" s="42">
        <f t="shared" si="478"/>
        <v>256.4488578</v>
      </c>
      <c r="M31" s="42">
        <f t="shared" si="479"/>
        <v>526.965343</v>
      </c>
      <c r="N31" s="42">
        <f t="shared" ref="N31:O31" si="480">4.99*D31/100</f>
        <v>574.4158558</v>
      </c>
      <c r="O31" s="42">
        <f t="shared" si="480"/>
        <v>544.5445959</v>
      </c>
      <c r="P31" s="42">
        <f t="shared" si="481"/>
        <v>1118.960452</v>
      </c>
      <c r="Q31" s="42">
        <f t="shared" ref="Q31:R31" si="482">7.4*D31/100</f>
        <v>851.8391449</v>
      </c>
      <c r="R31" s="42">
        <f t="shared" si="482"/>
        <v>807.5410841</v>
      </c>
      <c r="S31" s="42">
        <f t="shared" si="483"/>
        <v>1659.380229</v>
      </c>
      <c r="T31" s="42">
        <f t="shared" ref="T31:U31" si="484">12.23*D31/100</f>
        <v>1407.836857</v>
      </c>
      <c r="U31" s="42">
        <f t="shared" si="484"/>
        <v>1334.625332</v>
      </c>
      <c r="V31" s="42">
        <f t="shared" si="485"/>
        <v>2742.462189</v>
      </c>
      <c r="W31" s="43">
        <f t="shared" ref="W31:X31" si="486">+T31-K31</f>
        <v>1137.320372</v>
      </c>
      <c r="X31" s="43">
        <f t="shared" si="486"/>
        <v>1078.176474</v>
      </c>
      <c r="Y31" s="42">
        <f t="shared" si="487"/>
        <v>2215.496846</v>
      </c>
      <c r="Z31" s="43">
        <f t="shared" ref="Z31:AA31" si="488">4.1*D31/100</f>
        <v>471.9649316</v>
      </c>
      <c r="AA31" s="43">
        <f t="shared" si="488"/>
        <v>447.4214115</v>
      </c>
      <c r="AB31" s="43">
        <f t="shared" si="489"/>
        <v>919.3863431</v>
      </c>
      <c r="AC31" s="42">
        <f t="shared" ref="AC31:AD31" si="490">2.1*D31/100</f>
        <v>241.7381357</v>
      </c>
      <c r="AD31" s="42">
        <f t="shared" si="490"/>
        <v>229.1670644</v>
      </c>
      <c r="AE31" s="42">
        <f t="shared" si="491"/>
        <v>470.9052001</v>
      </c>
      <c r="AF31" s="42">
        <f t="shared" ref="AF31:AG31" si="492">2.01*D31/100</f>
        <v>231.3779299</v>
      </c>
      <c r="AG31" s="42">
        <f t="shared" si="492"/>
        <v>219.3456188</v>
      </c>
      <c r="AH31" s="42">
        <f t="shared" si="493"/>
        <v>450.7235487</v>
      </c>
      <c r="AI31" s="42">
        <f t="shared" ref="AI31:AJ31" si="494">1.93*D31/100</f>
        <v>222.1688581</v>
      </c>
      <c r="AJ31" s="42">
        <f t="shared" si="494"/>
        <v>210.6154449</v>
      </c>
      <c r="AK31" s="42">
        <f t="shared" si="495"/>
        <v>432.784303</v>
      </c>
      <c r="AL31" s="42">
        <f t="shared" ref="AL31:AM31" si="496">11.23*D31/100</f>
        <v>1292.723459</v>
      </c>
      <c r="AM31" s="42">
        <f t="shared" si="496"/>
        <v>1225.498159</v>
      </c>
      <c r="AN31" s="42">
        <f t="shared" si="497"/>
        <v>2518.221618</v>
      </c>
      <c r="AO31" s="43">
        <f t="shared" ref="AO31:AP31" si="498">16.02*D31/100</f>
        <v>1844.116635</v>
      </c>
      <c r="AP31" s="43">
        <f t="shared" si="498"/>
        <v>1748.21732</v>
      </c>
      <c r="AQ31" s="43">
        <f t="shared" si="499"/>
        <v>3592.333955</v>
      </c>
      <c r="AR31" s="42">
        <f t="shared" ref="AR31:AS31" si="500">65.63*D31/100</f>
        <v>7554.892308</v>
      </c>
      <c r="AS31" s="42">
        <f t="shared" si="500"/>
        <v>7162.016399</v>
      </c>
      <c r="AT31" s="42">
        <f t="shared" si="501"/>
        <v>14716.90871</v>
      </c>
      <c r="AU31" s="42">
        <f t="shared" ref="AU31:AV31" si="502">30.91*D31/100</f>
        <v>3558.155131</v>
      </c>
      <c r="AV31" s="42">
        <f t="shared" si="502"/>
        <v>3373.120934</v>
      </c>
      <c r="AW31" s="42">
        <f t="shared" si="503"/>
        <v>6931.276065</v>
      </c>
      <c r="AX31" s="42">
        <f t="shared" ref="AX31:AY31" si="504">68*D31/100</f>
        <v>7827.711061</v>
      </c>
      <c r="AY31" s="42">
        <f t="shared" si="504"/>
        <v>7420.6478</v>
      </c>
      <c r="AZ31" s="42">
        <f t="shared" si="505"/>
        <v>15248.35886</v>
      </c>
      <c r="BA31" s="42">
        <f t="shared" ref="BA31:BB31" si="506">1.2*D31/100</f>
        <v>138.1360776</v>
      </c>
      <c r="BB31" s="42">
        <f t="shared" si="506"/>
        <v>130.9526082</v>
      </c>
      <c r="BC31" s="42">
        <f t="shared" si="507"/>
        <v>269.0886858</v>
      </c>
      <c r="BD31" s="42">
        <f t="shared" si="508"/>
        <v>3374.212205</v>
      </c>
      <c r="BE31" s="42">
        <f t="shared" si="509"/>
        <v>2816.572349</v>
      </c>
      <c r="BF31" s="42">
        <f t="shared" si="510"/>
        <v>1848.61432</v>
      </c>
      <c r="BG31" s="42">
        <f t="shared" ref="BG31:BH31" si="511">2.11*D31/100</f>
        <v>242.8892697</v>
      </c>
      <c r="BH31" s="42">
        <f t="shared" si="511"/>
        <v>230.2583361</v>
      </c>
      <c r="BI31" s="42">
        <f t="shared" si="512"/>
        <v>473.1476058</v>
      </c>
      <c r="BJ31" s="42">
        <f t="shared" ref="BJ31:BK31" si="513">0.55*D31/100</f>
        <v>63.31236888</v>
      </c>
      <c r="BK31" s="42">
        <f t="shared" si="513"/>
        <v>60.01994544</v>
      </c>
      <c r="BL31" s="42">
        <f t="shared" si="514"/>
        <v>123.3323143</v>
      </c>
      <c r="BM31" s="42">
        <f t="shared" ref="BM31:BN31" si="515">67.31*D31/100</f>
        <v>7748.282817</v>
      </c>
      <c r="BN31" s="42">
        <f t="shared" si="515"/>
        <v>7345.35005</v>
      </c>
      <c r="BO31" s="42">
        <f t="shared" si="516"/>
        <v>15093.63287</v>
      </c>
      <c r="BP31" s="42">
        <f t="shared" si="517"/>
        <v>1283.514387</v>
      </c>
      <c r="BQ31" s="42">
        <f t="shared" si="518"/>
        <v>1256.053767</v>
      </c>
      <c r="BR31" s="42">
        <f t="shared" si="519"/>
        <v>2539.568155</v>
      </c>
      <c r="BS31" s="42">
        <f t="shared" ref="BS31:BT31" si="520">3.87*D31/100</f>
        <v>445.4888501</v>
      </c>
      <c r="BT31" s="42">
        <f t="shared" si="520"/>
        <v>422.3221615</v>
      </c>
      <c r="BU31" s="42">
        <f t="shared" si="521"/>
        <v>867.8110117</v>
      </c>
      <c r="BV31" s="42">
        <f t="shared" ref="BV31:BW31" si="522">1.21*D31/100</f>
        <v>139.2872115</v>
      </c>
      <c r="BW31" s="42">
        <f t="shared" si="522"/>
        <v>132.04388</v>
      </c>
      <c r="BX31" s="42">
        <f t="shared" si="523"/>
        <v>271.3310915</v>
      </c>
      <c r="BY31" s="42">
        <f t="shared" si="524"/>
        <v>35.87849144</v>
      </c>
      <c r="BZ31" s="3"/>
    </row>
    <row r="32" ht="14.25" customHeight="1">
      <c r="A32" s="39"/>
      <c r="B32" s="40"/>
      <c r="C32" s="41"/>
      <c r="D32" s="58">
        <f t="shared" ref="D32:F32" si="525">SUM(D30:D31)</f>
        <v>23857.5568</v>
      </c>
      <c r="E32" s="58">
        <f t="shared" si="525"/>
        <v>23026.5837</v>
      </c>
      <c r="F32" s="58">
        <f t="shared" si="525"/>
        <v>46884.1405</v>
      </c>
      <c r="G32" s="42"/>
      <c r="H32" s="42"/>
      <c r="I32" s="55">
        <f t="shared" ref="I32:V32" si="526">I30+I31</f>
        <v>1160.382477</v>
      </c>
      <c r="J32" s="55">
        <f t="shared" si="526"/>
        <v>1107.637819</v>
      </c>
      <c r="K32" s="55">
        <f t="shared" si="526"/>
        <v>560.6525848</v>
      </c>
      <c r="L32" s="55">
        <f t="shared" si="526"/>
        <v>541.1247169</v>
      </c>
      <c r="M32" s="55">
        <f t="shared" si="526"/>
        <v>1101.777302</v>
      </c>
      <c r="N32" s="55">
        <f t="shared" si="526"/>
        <v>1190.492084</v>
      </c>
      <c r="O32" s="55">
        <f t="shared" si="526"/>
        <v>1149.026527</v>
      </c>
      <c r="P32" s="55">
        <f t="shared" si="526"/>
        <v>2339.518611</v>
      </c>
      <c r="Q32" s="55">
        <f t="shared" si="526"/>
        <v>1765.459203</v>
      </c>
      <c r="R32" s="55">
        <f t="shared" si="526"/>
        <v>1703.967194</v>
      </c>
      <c r="S32" s="55">
        <f t="shared" si="526"/>
        <v>3469.426397</v>
      </c>
      <c r="T32" s="55">
        <f t="shared" si="526"/>
        <v>2917.779196</v>
      </c>
      <c r="U32" s="55">
        <f t="shared" si="526"/>
        <v>2816.151186</v>
      </c>
      <c r="V32" s="55">
        <f t="shared" si="526"/>
        <v>5733.930383</v>
      </c>
      <c r="W32" s="55">
        <f t="shared" ref="W32:X32" si="527">+T32-K32</f>
        <v>2357.126612</v>
      </c>
      <c r="X32" s="55">
        <f t="shared" si="527"/>
        <v>2275.026469</v>
      </c>
      <c r="Y32" s="55">
        <f t="shared" ref="Y32:BY32" si="528">Y30+Y31</f>
        <v>4632.153081</v>
      </c>
      <c r="Z32" s="55">
        <f t="shared" si="528"/>
        <v>978.1598287</v>
      </c>
      <c r="AA32" s="55">
        <f t="shared" si="528"/>
        <v>944.0899316</v>
      </c>
      <c r="AB32" s="55">
        <f t="shared" si="528"/>
        <v>1922.24976</v>
      </c>
      <c r="AC32" s="55">
        <f t="shared" si="528"/>
        <v>501.0086928</v>
      </c>
      <c r="AD32" s="55">
        <f t="shared" si="528"/>
        <v>483.5582577</v>
      </c>
      <c r="AE32" s="55">
        <f t="shared" si="528"/>
        <v>984.5669504</v>
      </c>
      <c r="AF32" s="55">
        <f t="shared" si="528"/>
        <v>479.5368916</v>
      </c>
      <c r="AG32" s="55">
        <f t="shared" si="528"/>
        <v>462.8343323</v>
      </c>
      <c r="AH32" s="55">
        <f t="shared" si="528"/>
        <v>942.371224</v>
      </c>
      <c r="AI32" s="55">
        <f t="shared" si="528"/>
        <v>460.4508462</v>
      </c>
      <c r="AJ32" s="55">
        <f t="shared" si="528"/>
        <v>444.4130654</v>
      </c>
      <c r="AK32" s="55">
        <f t="shared" si="528"/>
        <v>904.8639116</v>
      </c>
      <c r="AL32" s="55">
        <f t="shared" si="528"/>
        <v>2679.203628</v>
      </c>
      <c r="AM32" s="55">
        <f t="shared" si="528"/>
        <v>2585.885349</v>
      </c>
      <c r="AN32" s="55">
        <f t="shared" si="528"/>
        <v>5265.088978</v>
      </c>
      <c r="AO32" s="55">
        <f t="shared" si="528"/>
        <v>3821.980599</v>
      </c>
      <c r="AP32" s="55">
        <f t="shared" si="528"/>
        <v>3688.858709</v>
      </c>
      <c r="AQ32" s="55">
        <f t="shared" si="528"/>
        <v>7510.839308</v>
      </c>
      <c r="AR32" s="55">
        <f t="shared" si="528"/>
        <v>15657.71453</v>
      </c>
      <c r="AS32" s="55">
        <f t="shared" si="528"/>
        <v>15112.34688</v>
      </c>
      <c r="AT32" s="55">
        <f t="shared" si="528"/>
        <v>30770.06141</v>
      </c>
      <c r="AU32" s="55">
        <f t="shared" si="528"/>
        <v>7374.370806</v>
      </c>
      <c r="AV32" s="55">
        <f t="shared" si="528"/>
        <v>7117.517021</v>
      </c>
      <c r="AW32" s="55">
        <f t="shared" si="528"/>
        <v>14491.88783</v>
      </c>
      <c r="AX32" s="55">
        <f t="shared" si="528"/>
        <v>16223.13862</v>
      </c>
      <c r="AY32" s="55">
        <f t="shared" si="528"/>
        <v>15658.07692</v>
      </c>
      <c r="AZ32" s="55">
        <f t="shared" si="528"/>
        <v>31881.21554</v>
      </c>
      <c r="BA32" s="55">
        <f t="shared" si="528"/>
        <v>286.2906816</v>
      </c>
      <c r="BB32" s="55">
        <f t="shared" si="528"/>
        <v>276.3190044</v>
      </c>
      <c r="BC32" s="55">
        <f t="shared" si="528"/>
        <v>562.609686</v>
      </c>
      <c r="BD32" s="55">
        <f t="shared" si="528"/>
        <v>7119.81968</v>
      </c>
      <c r="BE32" s="55">
        <f t="shared" si="528"/>
        <v>5943.161253</v>
      </c>
      <c r="BF32" s="55">
        <f t="shared" si="528"/>
        <v>3900.703279</v>
      </c>
      <c r="BG32" s="55">
        <f t="shared" si="528"/>
        <v>503.3944484</v>
      </c>
      <c r="BH32" s="55">
        <f t="shared" si="528"/>
        <v>485.860916</v>
      </c>
      <c r="BI32" s="55">
        <f t="shared" si="528"/>
        <v>989.2553645</v>
      </c>
      <c r="BJ32" s="55">
        <f t="shared" si="528"/>
        <v>131.2165624</v>
      </c>
      <c r="BK32" s="55">
        <f t="shared" si="528"/>
        <v>126.6462103</v>
      </c>
      <c r="BL32" s="55">
        <f t="shared" si="528"/>
        <v>257.8627727</v>
      </c>
      <c r="BM32" s="55">
        <f t="shared" si="528"/>
        <v>16058.52148</v>
      </c>
      <c r="BN32" s="55">
        <f t="shared" si="528"/>
        <v>15499.19349</v>
      </c>
      <c r="BO32" s="55">
        <f t="shared" si="528"/>
        <v>31557.71497</v>
      </c>
      <c r="BP32" s="55">
        <f t="shared" si="528"/>
        <v>2660.117583</v>
      </c>
      <c r="BQ32" s="55">
        <f t="shared" si="528"/>
        <v>2650.359784</v>
      </c>
      <c r="BR32" s="55">
        <f t="shared" si="528"/>
        <v>5310.477367</v>
      </c>
      <c r="BS32" s="55">
        <f t="shared" si="528"/>
        <v>923.2874481</v>
      </c>
      <c r="BT32" s="55">
        <f t="shared" si="528"/>
        <v>891.1287891</v>
      </c>
      <c r="BU32" s="55">
        <f t="shared" si="528"/>
        <v>1814.416237</v>
      </c>
      <c r="BV32" s="55">
        <f t="shared" si="528"/>
        <v>288.6764373</v>
      </c>
      <c r="BW32" s="55">
        <f t="shared" si="528"/>
        <v>278.6216628</v>
      </c>
      <c r="BX32" s="55">
        <f t="shared" si="528"/>
        <v>567.2981</v>
      </c>
      <c r="BY32" s="55">
        <f t="shared" si="528"/>
        <v>75.0146248</v>
      </c>
      <c r="BZ32" s="3"/>
    </row>
    <row r="33" ht="14.25" customHeight="1">
      <c r="A33" s="44"/>
      <c r="B33" s="45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3"/>
    </row>
    <row r="34" ht="13.5" customHeight="1">
      <c r="A34" s="49" t="s">
        <v>71</v>
      </c>
      <c r="B34" s="50" t="s">
        <v>72</v>
      </c>
      <c r="C34" s="51"/>
      <c r="D34" s="36">
        <v>34356.0</v>
      </c>
      <c r="E34" s="36">
        <v>30738.0</v>
      </c>
      <c r="F34" s="36">
        <f>D34+E34</f>
        <v>65094</v>
      </c>
      <c r="G34" s="42"/>
      <c r="H34" s="37"/>
      <c r="I34" s="38">
        <f>(1.1*22.5*F34)/1000</f>
        <v>1611.0765</v>
      </c>
      <c r="J34" s="38">
        <f>(1.05*22.5*F34)/1000</f>
        <v>1537.84575</v>
      </c>
      <c r="K34" s="38">
        <f t="shared" ref="K34:L34" si="529">(1*23.5*D34)/1000</f>
        <v>807.366</v>
      </c>
      <c r="L34" s="38">
        <f t="shared" si="529"/>
        <v>722.343</v>
      </c>
      <c r="M34" s="38">
        <f>K34+L34</f>
        <v>1529.709</v>
      </c>
      <c r="N34" s="38">
        <f t="shared" ref="N34:O34" si="530">4.99*D34/100</f>
        <v>1714.3644</v>
      </c>
      <c r="O34" s="38">
        <f t="shared" si="530"/>
        <v>1533.8262</v>
      </c>
      <c r="P34" s="38">
        <f>N34+O34</f>
        <v>3248.1906</v>
      </c>
      <c r="Q34" s="38">
        <f t="shared" ref="Q34:R34" si="531">7.4*D34/100</f>
        <v>2542.344</v>
      </c>
      <c r="R34" s="38">
        <f t="shared" si="531"/>
        <v>2274.612</v>
      </c>
      <c r="S34" s="38">
        <f>Q34+R34</f>
        <v>4816.956</v>
      </c>
      <c r="T34" s="38">
        <f t="shared" ref="T34:U34" si="532">12.23*D34/100</f>
        <v>4201.7388</v>
      </c>
      <c r="U34" s="38">
        <f t="shared" si="532"/>
        <v>3759.2574</v>
      </c>
      <c r="V34" s="38">
        <f>T34+U34</f>
        <v>7960.9962</v>
      </c>
      <c r="W34" s="38">
        <f t="shared" ref="W34:X34" si="533">+T34-K34</f>
        <v>3394.3728</v>
      </c>
      <c r="X34" s="38">
        <f t="shared" si="533"/>
        <v>3036.9144</v>
      </c>
      <c r="Y34" s="38">
        <f>W34+X34</f>
        <v>6431.2872</v>
      </c>
      <c r="Z34" s="38">
        <f t="shared" ref="Z34:AA34" si="534">4.1*D34/100</f>
        <v>1408.596</v>
      </c>
      <c r="AA34" s="38">
        <f t="shared" si="534"/>
        <v>1260.258</v>
      </c>
      <c r="AB34" s="38">
        <f>Z34+AA34</f>
        <v>2668.854</v>
      </c>
      <c r="AC34" s="38">
        <f t="shared" ref="AC34:AD34" si="535">2.1*D34/100</f>
        <v>721.476</v>
      </c>
      <c r="AD34" s="38">
        <f t="shared" si="535"/>
        <v>645.498</v>
      </c>
      <c r="AE34" s="38">
        <f>AC34+AD34</f>
        <v>1366.974</v>
      </c>
      <c r="AF34" s="38">
        <f t="shared" ref="AF34:AG34" si="536">2.01*D34/100</f>
        <v>690.5556</v>
      </c>
      <c r="AG34" s="38">
        <f t="shared" si="536"/>
        <v>617.8338</v>
      </c>
      <c r="AH34" s="38">
        <f>AF34+AG34</f>
        <v>1308.3894</v>
      </c>
      <c r="AI34" s="38">
        <f t="shared" ref="AI34:AJ34" si="537">1.93*D34/100</f>
        <v>663.0708</v>
      </c>
      <c r="AJ34" s="38">
        <f t="shared" si="537"/>
        <v>593.2434</v>
      </c>
      <c r="AK34" s="38">
        <f>AI34+AJ34</f>
        <v>1256.3142</v>
      </c>
      <c r="AL34" s="38">
        <f t="shared" ref="AL34:AM34" si="538">11.23*D34/100</f>
        <v>3858.1788</v>
      </c>
      <c r="AM34" s="38">
        <f t="shared" si="538"/>
        <v>3451.8774</v>
      </c>
      <c r="AN34" s="38">
        <f>AL34+AM34</f>
        <v>7310.0562</v>
      </c>
      <c r="AO34" s="38">
        <f t="shared" ref="AO34:AP34" si="539">16.02*D34/100</f>
        <v>5503.8312</v>
      </c>
      <c r="AP34" s="38">
        <f t="shared" si="539"/>
        <v>4924.2276</v>
      </c>
      <c r="AQ34" s="38">
        <f>AO34+AP34</f>
        <v>10428.0588</v>
      </c>
      <c r="AR34" s="38">
        <f t="shared" ref="AR34:AS34" si="540">65.63*D34/100</f>
        <v>22547.8428</v>
      </c>
      <c r="AS34" s="38">
        <f t="shared" si="540"/>
        <v>20173.3494</v>
      </c>
      <c r="AT34" s="38">
        <f>AR34+AS34</f>
        <v>42721.1922</v>
      </c>
      <c r="AU34" s="38">
        <f t="shared" ref="AU34:AV34" si="541">30.91*D34/100</f>
        <v>10619.4396</v>
      </c>
      <c r="AV34" s="38">
        <f t="shared" si="541"/>
        <v>9501.1158</v>
      </c>
      <c r="AW34" s="38">
        <f>AU34+AV34</f>
        <v>20120.5554</v>
      </c>
      <c r="AX34" s="38">
        <f t="shared" ref="AX34:AY34" si="542">68*D34/100</f>
        <v>23362.08</v>
      </c>
      <c r="AY34" s="38">
        <f t="shared" si="542"/>
        <v>20901.84</v>
      </c>
      <c r="AZ34" s="38">
        <f>AX34+AY34</f>
        <v>44263.92</v>
      </c>
      <c r="BA34" s="38">
        <f t="shared" ref="BA34:BB34" si="543">1.2*D34/100</f>
        <v>412.272</v>
      </c>
      <c r="BB34" s="38">
        <f t="shared" si="543"/>
        <v>368.856</v>
      </c>
      <c r="BC34" s="38">
        <f>BA34+BB34</f>
        <v>781.128</v>
      </c>
      <c r="BD34" s="38">
        <f>30.92*E34/100</f>
        <v>9504.1896</v>
      </c>
      <c r="BE34" s="38">
        <f>25.81*E34/100</f>
        <v>7933.4778</v>
      </c>
      <c r="BF34" s="38">
        <f>16.94*E34/100</f>
        <v>5207.0172</v>
      </c>
      <c r="BG34" s="38">
        <f t="shared" ref="BG34:BH34" si="544">2.11*D34/100</f>
        <v>724.9116</v>
      </c>
      <c r="BH34" s="38">
        <f t="shared" si="544"/>
        <v>648.5718</v>
      </c>
      <c r="BI34" s="38">
        <f>BG34+BH34</f>
        <v>1373.4834</v>
      </c>
      <c r="BJ34" s="38">
        <f t="shared" ref="BJ34:BK34" si="545">0.55*D34/100</f>
        <v>188.958</v>
      </c>
      <c r="BK34" s="38">
        <f t="shared" si="545"/>
        <v>169.059</v>
      </c>
      <c r="BL34" s="38">
        <f>BJ34+BK34</f>
        <v>358.017</v>
      </c>
      <c r="BM34" s="38">
        <f t="shared" ref="BM34:BN34" si="546">67.31*D34/100</f>
        <v>23125.0236</v>
      </c>
      <c r="BN34" s="38">
        <f t="shared" si="546"/>
        <v>20689.7478</v>
      </c>
      <c r="BO34" s="38">
        <f>BM34+BN34</f>
        <v>43814.7714</v>
      </c>
      <c r="BP34" s="38">
        <f>11.15*D34/100</f>
        <v>3830.694</v>
      </c>
      <c r="BQ34" s="38">
        <f>11.51*E34/100</f>
        <v>3537.9438</v>
      </c>
      <c r="BR34" s="38">
        <f>BP34+BQ34</f>
        <v>7368.6378</v>
      </c>
      <c r="BS34" s="38">
        <f t="shared" ref="BS34:BT34" si="547">3.87*D34/100</f>
        <v>1329.5772</v>
      </c>
      <c r="BT34" s="38">
        <f t="shared" si="547"/>
        <v>1189.5606</v>
      </c>
      <c r="BU34" s="38">
        <f>BS34+BT34</f>
        <v>2519.1378</v>
      </c>
      <c r="BV34" s="38">
        <f t="shared" ref="BV34:BW34" si="548">1.21*D34/100</f>
        <v>415.7076</v>
      </c>
      <c r="BW34" s="38">
        <f t="shared" si="548"/>
        <v>371.9298</v>
      </c>
      <c r="BX34" s="38">
        <f>BV34+BW34</f>
        <v>787.6374</v>
      </c>
      <c r="BY34" s="38">
        <f>$BY$5*F34</f>
        <v>104.1504</v>
      </c>
      <c r="BZ34" s="3"/>
    </row>
    <row r="35" ht="13.5" customHeight="1">
      <c r="A35" s="49"/>
      <c r="B35" s="50" t="s">
        <v>73</v>
      </c>
      <c r="C35" s="51"/>
      <c r="D35" s="37"/>
      <c r="E35" s="37"/>
      <c r="F35" s="37"/>
      <c r="G35" s="37"/>
      <c r="H35" s="37"/>
      <c r="I35" s="43"/>
      <c r="J35" s="43"/>
      <c r="K35" s="43"/>
      <c r="L35" s="43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  <c r="X35" s="43"/>
      <c r="Y35" s="42"/>
      <c r="Z35" s="43"/>
      <c r="AA35" s="43"/>
      <c r="AB35" s="43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3"/>
      <c r="AP35" s="43"/>
      <c r="AQ35" s="43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3"/>
    </row>
    <row r="36" ht="13.5" customHeight="1">
      <c r="A36" s="39"/>
      <c r="B36" s="40">
        <v>1.0</v>
      </c>
      <c r="C36" s="53" t="s">
        <v>73</v>
      </c>
      <c r="D36" s="42">
        <v>5024.8498310599425</v>
      </c>
      <c r="E36" s="42">
        <v>4527.368326293193</v>
      </c>
      <c r="F36" s="42">
        <f t="shared" ref="F36:F37" si="569">+D36+E36</f>
        <v>9552.218157</v>
      </c>
      <c r="G36" s="42"/>
      <c r="H36" s="42"/>
      <c r="I36" s="43">
        <f t="shared" ref="I36:I37" si="570">(1.1*22.5*F36)/1000</f>
        <v>236.4173994</v>
      </c>
      <c r="J36" s="43">
        <f t="shared" ref="J36:J37" si="571">(1.05*22.5*F36)/1000</f>
        <v>225.671154</v>
      </c>
      <c r="K36" s="43">
        <f t="shared" ref="K36:L36" si="549">(1*23.5*D36)/1000</f>
        <v>118.083971</v>
      </c>
      <c r="L36" s="43">
        <f t="shared" si="549"/>
        <v>106.3931557</v>
      </c>
      <c r="M36" s="42">
        <f t="shared" ref="M36:M37" si="573">K36+L36</f>
        <v>224.4771267</v>
      </c>
      <c r="N36" s="42">
        <f t="shared" ref="N36:O36" si="550">4.99*D36/100</f>
        <v>250.7400066</v>
      </c>
      <c r="O36" s="42">
        <f t="shared" si="550"/>
        <v>225.9156795</v>
      </c>
      <c r="P36" s="42">
        <f t="shared" ref="P36:P37" si="575">N36+O36</f>
        <v>476.6556861</v>
      </c>
      <c r="Q36" s="42">
        <f t="shared" ref="Q36:R36" si="551">7.4*D36/100</f>
        <v>371.8388875</v>
      </c>
      <c r="R36" s="42">
        <f t="shared" si="551"/>
        <v>335.0252561</v>
      </c>
      <c r="S36" s="42">
        <f t="shared" ref="S36:S37" si="577">Q36+R36</f>
        <v>706.8641436</v>
      </c>
      <c r="T36" s="42">
        <f t="shared" ref="T36:U36" si="552">12.23*D36/100</f>
        <v>614.5391343</v>
      </c>
      <c r="U36" s="42">
        <f t="shared" si="552"/>
        <v>553.6971463</v>
      </c>
      <c r="V36" s="42">
        <f t="shared" ref="V36:V37" si="579">T36+U36</f>
        <v>1168.236281</v>
      </c>
      <c r="W36" s="43">
        <f t="shared" ref="W36:X36" si="553">+T36-K36</f>
        <v>496.4551633</v>
      </c>
      <c r="X36" s="43">
        <f t="shared" si="553"/>
        <v>447.3039906</v>
      </c>
      <c r="Y36" s="42">
        <f t="shared" ref="Y36:Y37" si="581">W36+X36</f>
        <v>943.7591539</v>
      </c>
      <c r="Z36" s="43">
        <f t="shared" ref="Z36:AA36" si="554">4.1*D36/100</f>
        <v>206.0188431</v>
      </c>
      <c r="AA36" s="43">
        <f t="shared" si="554"/>
        <v>185.6221014</v>
      </c>
      <c r="AB36" s="43">
        <f t="shared" ref="AB36:AB37" si="583">Z36+AA36</f>
        <v>391.6409445</v>
      </c>
      <c r="AC36" s="42">
        <f t="shared" ref="AC36:AD36" si="555">2.1*D36/100</f>
        <v>105.5218465</v>
      </c>
      <c r="AD36" s="42">
        <f t="shared" si="555"/>
        <v>95.07473485</v>
      </c>
      <c r="AE36" s="42">
        <f t="shared" ref="AE36:AE37" si="585">AC36+AD36</f>
        <v>200.5965813</v>
      </c>
      <c r="AF36" s="42">
        <f t="shared" ref="AF36:AG36" si="556">2.01*D36/100</f>
        <v>100.9994816</v>
      </c>
      <c r="AG36" s="42">
        <f t="shared" si="556"/>
        <v>91.00010336</v>
      </c>
      <c r="AH36" s="42">
        <f t="shared" ref="AH36:AH37" si="587">AF36+AG36</f>
        <v>191.999585</v>
      </c>
      <c r="AI36" s="42">
        <f t="shared" ref="AI36:AJ36" si="557">1.93*D36/100</f>
        <v>96.97960174</v>
      </c>
      <c r="AJ36" s="42">
        <f t="shared" si="557"/>
        <v>87.3782087</v>
      </c>
      <c r="AK36" s="42">
        <f t="shared" ref="AK36:AK37" si="589">AI36+AJ36</f>
        <v>184.3578104</v>
      </c>
      <c r="AL36" s="42">
        <f t="shared" ref="AL36:AM36" si="558">11.23*D36/100</f>
        <v>564.290636</v>
      </c>
      <c r="AM36" s="42">
        <f t="shared" si="558"/>
        <v>508.423463</v>
      </c>
      <c r="AN36" s="42">
        <f t="shared" ref="AN36:AN37" si="591">AL36+AM36</f>
        <v>1072.714099</v>
      </c>
      <c r="AO36" s="43">
        <f t="shared" ref="AO36:AP36" si="559">16.02*D36/100</f>
        <v>804.9809429</v>
      </c>
      <c r="AP36" s="43">
        <f t="shared" si="559"/>
        <v>725.2844059</v>
      </c>
      <c r="AQ36" s="43">
        <f t="shared" ref="AQ36:AQ37" si="593">AO36+AP36</f>
        <v>1530.265349</v>
      </c>
      <c r="AR36" s="42">
        <f t="shared" ref="AR36:AS36" si="560">65.63*D36/100</f>
        <v>3297.808944</v>
      </c>
      <c r="AS36" s="42">
        <f t="shared" si="560"/>
        <v>2971.311833</v>
      </c>
      <c r="AT36" s="42">
        <f t="shared" ref="AT36:AT37" si="595">AR36+AS36</f>
        <v>6269.120777</v>
      </c>
      <c r="AU36" s="42">
        <f t="shared" ref="AU36:AV36" si="561">30.91*D36/100</f>
        <v>1553.181083</v>
      </c>
      <c r="AV36" s="42">
        <f t="shared" si="561"/>
        <v>1399.40955</v>
      </c>
      <c r="AW36" s="42">
        <f t="shared" ref="AW36:AW37" si="597">AU36+AV36</f>
        <v>2952.590632</v>
      </c>
      <c r="AX36" s="42">
        <f t="shared" ref="AX36:AY36" si="562">68*D36/100</f>
        <v>3416.897885</v>
      </c>
      <c r="AY36" s="42">
        <f t="shared" si="562"/>
        <v>3078.610462</v>
      </c>
      <c r="AZ36" s="42">
        <f t="shared" ref="AZ36:AZ37" si="599">AX36+AY36</f>
        <v>6495.508347</v>
      </c>
      <c r="BA36" s="42">
        <f t="shared" ref="BA36:BB36" si="563">1.2*D36/100</f>
        <v>60.29819797</v>
      </c>
      <c r="BB36" s="42">
        <f t="shared" si="563"/>
        <v>54.32841992</v>
      </c>
      <c r="BC36" s="42">
        <f t="shared" ref="BC36:BC37" si="601">BA36+BB36</f>
        <v>114.6266179</v>
      </c>
      <c r="BD36" s="42">
        <f t="shared" ref="BD36:BD37" si="602">30.92*E36/100</f>
        <v>1399.862286</v>
      </c>
      <c r="BE36" s="42">
        <f t="shared" ref="BE36:BE37" si="603">25.81*E36/100</f>
        <v>1168.513765</v>
      </c>
      <c r="BF36" s="42">
        <f t="shared" ref="BF36:BF37" si="604">16.94*E36/100</f>
        <v>766.9361945</v>
      </c>
      <c r="BG36" s="42">
        <f t="shared" ref="BG36:BH36" si="564">2.11*D36/100</f>
        <v>106.0243314</v>
      </c>
      <c r="BH36" s="42">
        <f t="shared" si="564"/>
        <v>95.52747168</v>
      </c>
      <c r="BI36" s="42">
        <f t="shared" ref="BI36:BI37" si="606">BG36+BH36</f>
        <v>201.5518031</v>
      </c>
      <c r="BJ36" s="42">
        <f t="shared" ref="BJ36:BK36" si="565">0.55*D36/100</f>
        <v>27.63667407</v>
      </c>
      <c r="BK36" s="42">
        <f t="shared" si="565"/>
        <v>24.90052579</v>
      </c>
      <c r="BL36" s="42">
        <f t="shared" ref="BL36:BL37" si="608">BJ36+BK36</f>
        <v>52.53719987</v>
      </c>
      <c r="BM36" s="42">
        <f t="shared" ref="BM36:BN36" si="566">67.31*D36/100</f>
        <v>3382.226421</v>
      </c>
      <c r="BN36" s="42">
        <f t="shared" si="566"/>
        <v>3047.37162</v>
      </c>
      <c r="BO36" s="42">
        <f t="shared" ref="BO36:BO37" si="610">BM36+BN36</f>
        <v>6429.598042</v>
      </c>
      <c r="BP36" s="42">
        <f t="shared" ref="BP36:BP37" si="611">11.15*D36/100</f>
        <v>560.2707562</v>
      </c>
      <c r="BQ36" s="42">
        <f t="shared" ref="BQ36:BQ37" si="612">11.51*E36/100</f>
        <v>521.1000944</v>
      </c>
      <c r="BR36" s="42">
        <f t="shared" ref="BR36:BR37" si="613">BP36+BQ36</f>
        <v>1081.370851</v>
      </c>
      <c r="BS36" s="42">
        <f t="shared" ref="BS36:BT36" si="567">3.87*D36/100</f>
        <v>194.4616885</v>
      </c>
      <c r="BT36" s="42">
        <f t="shared" si="567"/>
        <v>175.2091542</v>
      </c>
      <c r="BU36" s="42">
        <f t="shared" ref="BU36:BU37" si="615">BS36+BT36</f>
        <v>369.6708427</v>
      </c>
      <c r="BV36" s="42">
        <f t="shared" ref="BV36:BW36" si="568">1.21*D36/100</f>
        <v>60.80068296</v>
      </c>
      <c r="BW36" s="42">
        <f t="shared" si="568"/>
        <v>54.78115675</v>
      </c>
      <c r="BX36" s="42">
        <f t="shared" ref="BX36:BX37" si="617">BV36+BW36</f>
        <v>115.5818397</v>
      </c>
      <c r="BY36" s="42">
        <f t="shared" ref="BY36:BY37" si="618">$BY$5*F36</f>
        <v>15.28354905</v>
      </c>
      <c r="BZ36" s="3"/>
    </row>
    <row r="37" ht="13.5" customHeight="1">
      <c r="A37" s="39"/>
      <c r="B37" s="40">
        <v>2.0</v>
      </c>
      <c r="C37" s="53" t="s">
        <v>74</v>
      </c>
      <c r="D37" s="42">
        <v>14008.313978225504</v>
      </c>
      <c r="E37" s="42">
        <v>12675.354199847656</v>
      </c>
      <c r="F37" s="42">
        <f t="shared" si="569"/>
        <v>26683.66818</v>
      </c>
      <c r="G37" s="42"/>
      <c r="H37" s="42"/>
      <c r="I37" s="43">
        <f t="shared" si="570"/>
        <v>660.4207874</v>
      </c>
      <c r="J37" s="43">
        <f t="shared" si="571"/>
        <v>630.4016607</v>
      </c>
      <c r="K37" s="43">
        <f t="shared" ref="K37:L37" si="572">(1*23.5*D37)/1000</f>
        <v>329.1953785</v>
      </c>
      <c r="L37" s="43">
        <f t="shared" si="572"/>
        <v>297.8708237</v>
      </c>
      <c r="M37" s="42">
        <f t="shared" si="573"/>
        <v>627.0662022</v>
      </c>
      <c r="N37" s="42">
        <f t="shared" ref="N37:O37" si="574">4.99*D37/100</f>
        <v>699.0148675</v>
      </c>
      <c r="O37" s="42">
        <f t="shared" si="574"/>
        <v>632.5001746</v>
      </c>
      <c r="P37" s="42">
        <f t="shared" si="575"/>
        <v>1331.515042</v>
      </c>
      <c r="Q37" s="42">
        <f t="shared" ref="Q37:R37" si="576">7.4*D37/100</f>
        <v>1036.615234</v>
      </c>
      <c r="R37" s="42">
        <f t="shared" si="576"/>
        <v>937.9762108</v>
      </c>
      <c r="S37" s="42">
        <f t="shared" si="577"/>
        <v>1974.591445</v>
      </c>
      <c r="T37" s="42">
        <f t="shared" ref="T37:U37" si="578">12.23*D37/100</f>
        <v>1713.2168</v>
      </c>
      <c r="U37" s="42">
        <f t="shared" si="578"/>
        <v>1550.195819</v>
      </c>
      <c r="V37" s="42">
        <f t="shared" si="579"/>
        <v>3263.412618</v>
      </c>
      <c r="W37" s="43">
        <f t="shared" ref="W37:X37" si="580">+T37-K37</f>
        <v>1384.021421</v>
      </c>
      <c r="X37" s="43">
        <f t="shared" si="580"/>
        <v>1252.324995</v>
      </c>
      <c r="Y37" s="42">
        <f t="shared" si="581"/>
        <v>2636.346416</v>
      </c>
      <c r="Z37" s="43">
        <f t="shared" ref="Z37:AA37" si="582">4.1*D37/100</f>
        <v>574.3408731</v>
      </c>
      <c r="AA37" s="43">
        <f t="shared" si="582"/>
        <v>519.6895222</v>
      </c>
      <c r="AB37" s="43">
        <f t="shared" si="583"/>
        <v>1094.030395</v>
      </c>
      <c r="AC37" s="42">
        <f t="shared" ref="AC37:AD37" si="584">2.1*D37/100</f>
        <v>294.1745935</v>
      </c>
      <c r="AD37" s="42">
        <f t="shared" si="584"/>
        <v>266.1824382</v>
      </c>
      <c r="AE37" s="42">
        <f t="shared" si="585"/>
        <v>560.3570317</v>
      </c>
      <c r="AF37" s="42">
        <f t="shared" ref="AF37:AG37" si="586">2.01*D37/100</f>
        <v>281.567111</v>
      </c>
      <c r="AG37" s="42">
        <f t="shared" si="586"/>
        <v>254.7746194</v>
      </c>
      <c r="AH37" s="42">
        <f t="shared" si="587"/>
        <v>536.3417304</v>
      </c>
      <c r="AI37" s="42">
        <f t="shared" ref="AI37:AJ37" si="588">1.93*D37/100</f>
        <v>270.3604598</v>
      </c>
      <c r="AJ37" s="42">
        <f t="shared" si="588"/>
        <v>244.6343361</v>
      </c>
      <c r="AK37" s="42">
        <f t="shared" si="589"/>
        <v>514.9947958</v>
      </c>
      <c r="AL37" s="42">
        <f t="shared" ref="AL37:AM37" si="590">11.23*D37/100</f>
        <v>1573.13366</v>
      </c>
      <c r="AM37" s="42">
        <f t="shared" si="590"/>
        <v>1423.442277</v>
      </c>
      <c r="AN37" s="42">
        <f t="shared" si="591"/>
        <v>2996.575936</v>
      </c>
      <c r="AO37" s="43">
        <f t="shared" ref="AO37:AP37" si="592">16.02*D37/100</f>
        <v>2244.131899</v>
      </c>
      <c r="AP37" s="43">
        <f t="shared" si="592"/>
        <v>2030.591743</v>
      </c>
      <c r="AQ37" s="43">
        <f t="shared" si="593"/>
        <v>4274.723642</v>
      </c>
      <c r="AR37" s="42">
        <f t="shared" ref="AR37:AS37" si="594">65.63*D37/100</f>
        <v>9193.656464</v>
      </c>
      <c r="AS37" s="42">
        <f t="shared" si="594"/>
        <v>8318.834961</v>
      </c>
      <c r="AT37" s="42">
        <f t="shared" si="595"/>
        <v>17512.49143</v>
      </c>
      <c r="AU37" s="42">
        <f t="shared" ref="AU37:AV37" si="596">30.91*D37/100</f>
        <v>4329.969851</v>
      </c>
      <c r="AV37" s="42">
        <f t="shared" si="596"/>
        <v>3917.951983</v>
      </c>
      <c r="AW37" s="42">
        <f t="shared" si="597"/>
        <v>8247.921834</v>
      </c>
      <c r="AX37" s="42">
        <f t="shared" ref="AX37:AY37" si="598">68*D37/100</f>
        <v>9525.653505</v>
      </c>
      <c r="AY37" s="42">
        <f t="shared" si="598"/>
        <v>8619.240856</v>
      </c>
      <c r="AZ37" s="42">
        <f t="shared" si="599"/>
        <v>18144.89436</v>
      </c>
      <c r="BA37" s="42">
        <f t="shared" ref="BA37:BB37" si="600">1.2*D37/100</f>
        <v>168.0997677</v>
      </c>
      <c r="BB37" s="42">
        <f t="shared" si="600"/>
        <v>152.1042504</v>
      </c>
      <c r="BC37" s="42">
        <f t="shared" si="601"/>
        <v>320.2040181</v>
      </c>
      <c r="BD37" s="42">
        <f t="shared" si="602"/>
        <v>3919.219519</v>
      </c>
      <c r="BE37" s="42">
        <f t="shared" si="603"/>
        <v>3271.508919</v>
      </c>
      <c r="BF37" s="42">
        <f t="shared" si="604"/>
        <v>2147.205001</v>
      </c>
      <c r="BG37" s="42">
        <f t="shared" ref="BG37:BH37" si="605">2.11*D37/100</f>
        <v>295.5754249</v>
      </c>
      <c r="BH37" s="42">
        <f t="shared" si="605"/>
        <v>267.4499736</v>
      </c>
      <c r="BI37" s="42">
        <f t="shared" si="606"/>
        <v>563.0253986</v>
      </c>
      <c r="BJ37" s="42">
        <f t="shared" ref="BJ37:BK37" si="607">0.55*D37/100</f>
        <v>77.04572688</v>
      </c>
      <c r="BK37" s="42">
        <f t="shared" si="607"/>
        <v>69.7144481</v>
      </c>
      <c r="BL37" s="42">
        <f t="shared" si="608"/>
        <v>146.760175</v>
      </c>
      <c r="BM37" s="42">
        <f t="shared" ref="BM37:BN37" si="609">67.31*D37/100</f>
        <v>9428.996139</v>
      </c>
      <c r="BN37" s="42">
        <f t="shared" si="609"/>
        <v>8531.780912</v>
      </c>
      <c r="BO37" s="42">
        <f t="shared" si="610"/>
        <v>17960.77705</v>
      </c>
      <c r="BP37" s="42">
        <f t="shared" si="611"/>
        <v>1561.927009</v>
      </c>
      <c r="BQ37" s="42">
        <f t="shared" si="612"/>
        <v>1458.933268</v>
      </c>
      <c r="BR37" s="42">
        <f t="shared" si="613"/>
        <v>3020.860277</v>
      </c>
      <c r="BS37" s="42">
        <f t="shared" ref="BS37:BT37" si="614">3.87*D37/100</f>
        <v>542.121751</v>
      </c>
      <c r="BT37" s="42">
        <f t="shared" si="614"/>
        <v>490.5362075</v>
      </c>
      <c r="BU37" s="42">
        <f t="shared" si="615"/>
        <v>1032.657958</v>
      </c>
      <c r="BV37" s="42">
        <f t="shared" ref="BV37:BW37" si="616">1.21*D37/100</f>
        <v>169.5005991</v>
      </c>
      <c r="BW37" s="42">
        <f t="shared" si="616"/>
        <v>153.3717858</v>
      </c>
      <c r="BX37" s="42">
        <f t="shared" si="617"/>
        <v>322.872385</v>
      </c>
      <c r="BY37" s="42">
        <f t="shared" si="618"/>
        <v>42.69386908</v>
      </c>
      <c r="BZ37" s="3"/>
    </row>
    <row r="38" ht="13.5" customHeight="1">
      <c r="A38" s="39"/>
      <c r="B38" s="40"/>
      <c r="C38" s="53"/>
      <c r="D38" s="59">
        <f t="shared" ref="D38:F38" si="619">SUM(D36:D37)</f>
        <v>19033.16381</v>
      </c>
      <c r="E38" s="59">
        <f t="shared" si="619"/>
        <v>17202.72253</v>
      </c>
      <c r="F38" s="59">
        <f t="shared" si="619"/>
        <v>36235.88634</v>
      </c>
      <c r="G38" s="42"/>
      <c r="H38" s="42"/>
      <c r="I38" s="55">
        <f t="shared" ref="I38:V38" si="620">I36+I37</f>
        <v>896.8381868</v>
      </c>
      <c r="J38" s="55">
        <f t="shared" si="620"/>
        <v>856.0728147</v>
      </c>
      <c r="K38" s="55">
        <f t="shared" si="620"/>
        <v>447.2793495</v>
      </c>
      <c r="L38" s="55">
        <f t="shared" si="620"/>
        <v>404.2639794</v>
      </c>
      <c r="M38" s="55">
        <f t="shared" si="620"/>
        <v>851.5433289</v>
      </c>
      <c r="N38" s="55">
        <f t="shared" si="620"/>
        <v>949.7548741</v>
      </c>
      <c r="O38" s="55">
        <f t="shared" si="620"/>
        <v>858.4158541</v>
      </c>
      <c r="P38" s="55">
        <f t="shared" si="620"/>
        <v>1808.170728</v>
      </c>
      <c r="Q38" s="55">
        <f t="shared" si="620"/>
        <v>1408.454122</v>
      </c>
      <c r="R38" s="55">
        <f t="shared" si="620"/>
        <v>1273.001467</v>
      </c>
      <c r="S38" s="55">
        <f t="shared" si="620"/>
        <v>2681.455589</v>
      </c>
      <c r="T38" s="55">
        <f t="shared" si="620"/>
        <v>2327.755934</v>
      </c>
      <c r="U38" s="55">
        <f t="shared" si="620"/>
        <v>2103.892965</v>
      </c>
      <c r="V38" s="55">
        <f t="shared" si="620"/>
        <v>4431.648899</v>
      </c>
      <c r="W38" s="55">
        <f t="shared" ref="W38:X38" si="621">+T38-K38</f>
        <v>1880.476584</v>
      </c>
      <c r="X38" s="55">
        <f t="shared" si="621"/>
        <v>1699.628986</v>
      </c>
      <c r="Y38" s="55">
        <f t="shared" ref="Y38:BY38" si="622">Y36+Y37</f>
        <v>3580.10557</v>
      </c>
      <c r="Z38" s="55">
        <f t="shared" si="622"/>
        <v>780.3597162</v>
      </c>
      <c r="AA38" s="55">
        <f t="shared" si="622"/>
        <v>705.3116236</v>
      </c>
      <c r="AB38" s="55">
        <f t="shared" si="622"/>
        <v>1485.67134</v>
      </c>
      <c r="AC38" s="55">
        <f t="shared" si="622"/>
        <v>399.69644</v>
      </c>
      <c r="AD38" s="55">
        <f t="shared" si="622"/>
        <v>361.257173</v>
      </c>
      <c r="AE38" s="55">
        <f t="shared" si="622"/>
        <v>760.953613</v>
      </c>
      <c r="AF38" s="55">
        <f t="shared" si="622"/>
        <v>382.5665926</v>
      </c>
      <c r="AG38" s="55">
        <f t="shared" si="622"/>
        <v>345.7747228</v>
      </c>
      <c r="AH38" s="55">
        <f t="shared" si="622"/>
        <v>728.3413153</v>
      </c>
      <c r="AI38" s="55">
        <f t="shared" si="622"/>
        <v>367.3400615</v>
      </c>
      <c r="AJ38" s="55">
        <f t="shared" si="622"/>
        <v>332.0125448</v>
      </c>
      <c r="AK38" s="55">
        <f t="shared" si="622"/>
        <v>699.3526063</v>
      </c>
      <c r="AL38" s="55">
        <f t="shared" si="622"/>
        <v>2137.424296</v>
      </c>
      <c r="AM38" s="55">
        <f t="shared" si="622"/>
        <v>1931.86574</v>
      </c>
      <c r="AN38" s="55">
        <f t="shared" si="622"/>
        <v>4069.290035</v>
      </c>
      <c r="AO38" s="55">
        <f t="shared" si="622"/>
        <v>3049.112842</v>
      </c>
      <c r="AP38" s="55">
        <f t="shared" si="622"/>
        <v>2755.876149</v>
      </c>
      <c r="AQ38" s="55">
        <f t="shared" si="622"/>
        <v>5804.988991</v>
      </c>
      <c r="AR38" s="55">
        <f t="shared" si="622"/>
        <v>12491.46541</v>
      </c>
      <c r="AS38" s="55">
        <f t="shared" si="622"/>
        <v>11290.14679</v>
      </c>
      <c r="AT38" s="55">
        <f t="shared" si="622"/>
        <v>23781.6122</v>
      </c>
      <c r="AU38" s="55">
        <f t="shared" si="622"/>
        <v>5883.150933</v>
      </c>
      <c r="AV38" s="55">
        <f t="shared" si="622"/>
        <v>5317.361533</v>
      </c>
      <c r="AW38" s="55">
        <f t="shared" si="622"/>
        <v>11200.51247</v>
      </c>
      <c r="AX38" s="55">
        <f t="shared" si="622"/>
        <v>12942.55139</v>
      </c>
      <c r="AY38" s="55">
        <f t="shared" si="622"/>
        <v>11697.85132</v>
      </c>
      <c r="AZ38" s="55">
        <f t="shared" si="622"/>
        <v>24640.40271</v>
      </c>
      <c r="BA38" s="55">
        <f t="shared" si="622"/>
        <v>228.3979657</v>
      </c>
      <c r="BB38" s="55">
        <f t="shared" si="622"/>
        <v>206.4326703</v>
      </c>
      <c r="BC38" s="55">
        <f t="shared" si="622"/>
        <v>434.830636</v>
      </c>
      <c r="BD38" s="55">
        <f t="shared" si="622"/>
        <v>5319.081805</v>
      </c>
      <c r="BE38" s="55">
        <f t="shared" si="622"/>
        <v>4440.022684</v>
      </c>
      <c r="BF38" s="55">
        <f t="shared" si="622"/>
        <v>2914.141196</v>
      </c>
      <c r="BG38" s="55">
        <f t="shared" si="622"/>
        <v>401.5997564</v>
      </c>
      <c r="BH38" s="55">
        <f t="shared" si="622"/>
        <v>362.9774453</v>
      </c>
      <c r="BI38" s="55">
        <f t="shared" si="622"/>
        <v>764.5772017</v>
      </c>
      <c r="BJ38" s="55">
        <f t="shared" si="622"/>
        <v>104.682401</v>
      </c>
      <c r="BK38" s="55">
        <f t="shared" si="622"/>
        <v>94.61497389</v>
      </c>
      <c r="BL38" s="55">
        <f t="shared" si="622"/>
        <v>199.2973748</v>
      </c>
      <c r="BM38" s="55">
        <f t="shared" si="622"/>
        <v>12811.22256</v>
      </c>
      <c r="BN38" s="55">
        <f t="shared" si="622"/>
        <v>11579.15253</v>
      </c>
      <c r="BO38" s="55">
        <f t="shared" si="622"/>
        <v>24390.37509</v>
      </c>
      <c r="BP38" s="55">
        <f t="shared" si="622"/>
        <v>2122.197765</v>
      </c>
      <c r="BQ38" s="55">
        <f t="shared" si="622"/>
        <v>1980.033363</v>
      </c>
      <c r="BR38" s="55">
        <f t="shared" si="622"/>
        <v>4102.231127</v>
      </c>
      <c r="BS38" s="55">
        <f t="shared" si="622"/>
        <v>736.5834394</v>
      </c>
      <c r="BT38" s="55">
        <f t="shared" si="622"/>
        <v>665.7453618</v>
      </c>
      <c r="BU38" s="55">
        <f t="shared" si="622"/>
        <v>1402.328801</v>
      </c>
      <c r="BV38" s="55">
        <f t="shared" si="622"/>
        <v>230.3012821</v>
      </c>
      <c r="BW38" s="55">
        <f t="shared" si="622"/>
        <v>208.1529426</v>
      </c>
      <c r="BX38" s="55">
        <f t="shared" si="622"/>
        <v>438.4542247</v>
      </c>
      <c r="BY38" s="55">
        <f t="shared" si="622"/>
        <v>57.97741814</v>
      </c>
      <c r="BZ38" s="3"/>
    </row>
    <row r="39" ht="13.5" customHeight="1">
      <c r="A39" s="60"/>
      <c r="B39" s="61" t="s">
        <v>75</v>
      </c>
      <c r="C39" s="62"/>
      <c r="D39" s="63"/>
      <c r="E39" s="63"/>
      <c r="F39" s="63"/>
      <c r="G39" s="42"/>
      <c r="H39" s="63"/>
      <c r="I39" s="63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64"/>
      <c r="X39" s="64"/>
      <c r="Y39" s="42"/>
      <c r="Z39" s="43"/>
      <c r="AA39" s="43"/>
      <c r="AB39" s="43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3"/>
      <c r="AP39" s="43"/>
      <c r="AQ39" s="43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3"/>
    </row>
    <row r="40" ht="13.5" customHeight="1">
      <c r="A40" s="39"/>
      <c r="B40" s="40">
        <v>3.0</v>
      </c>
      <c r="C40" s="65" t="s">
        <v>75</v>
      </c>
      <c r="D40" s="42">
        <v>14483.390689525715</v>
      </c>
      <c r="E40" s="42">
        <v>12838.186205941416</v>
      </c>
      <c r="F40" s="42">
        <f t="shared" ref="F40:F41" si="643">+D40+E40</f>
        <v>27321.5769</v>
      </c>
      <c r="G40" s="42"/>
      <c r="H40" s="42"/>
      <c r="I40" s="42">
        <f t="shared" ref="I40:I41" si="644">(1.1*22.5*F40)/1000</f>
        <v>676.2090282</v>
      </c>
      <c r="J40" s="42">
        <f t="shared" ref="J40:J41" si="645">(1.05*22.5*F40)/1000</f>
        <v>645.4722542</v>
      </c>
      <c r="K40" s="42">
        <f t="shared" ref="K40:L40" si="623">(1*23.5*D40)/1000</f>
        <v>340.3596812</v>
      </c>
      <c r="L40" s="42">
        <f t="shared" si="623"/>
        <v>301.6973758</v>
      </c>
      <c r="M40" s="42">
        <f t="shared" ref="M40:M41" si="647">K40+L40</f>
        <v>642.057057</v>
      </c>
      <c r="N40" s="42">
        <f t="shared" ref="N40:O40" si="624">4.99*D40/100</f>
        <v>722.7211954</v>
      </c>
      <c r="O40" s="42">
        <f t="shared" si="624"/>
        <v>640.6254917</v>
      </c>
      <c r="P40" s="42">
        <f t="shared" ref="P40:P41" si="649">N40+O40</f>
        <v>1363.346687</v>
      </c>
      <c r="Q40" s="42">
        <f t="shared" ref="Q40:R40" si="625">7.4*D40/100</f>
        <v>1071.770911</v>
      </c>
      <c r="R40" s="42">
        <f t="shared" si="625"/>
        <v>950.0257792</v>
      </c>
      <c r="S40" s="42">
        <f t="shared" ref="S40:S41" si="651">Q40+R40</f>
        <v>2021.79669</v>
      </c>
      <c r="T40" s="42">
        <f t="shared" ref="T40:U40" si="626">12.23*D40/100</f>
        <v>1771.318681</v>
      </c>
      <c r="U40" s="42">
        <f t="shared" si="626"/>
        <v>1570.110173</v>
      </c>
      <c r="V40" s="42">
        <f t="shared" ref="V40:V41" si="653">T40+U40</f>
        <v>3341.428854</v>
      </c>
      <c r="W40" s="64">
        <f t="shared" ref="W40:X40" si="627">+T40-K40</f>
        <v>1430.959</v>
      </c>
      <c r="X40" s="64">
        <f t="shared" si="627"/>
        <v>1268.412797</v>
      </c>
      <c r="Y40" s="42">
        <f t="shared" ref="Y40:Y41" si="655">W40+X40</f>
        <v>2699.371797</v>
      </c>
      <c r="Z40" s="43">
        <f t="shared" ref="Z40:AA40" si="628">4.1*D40/100</f>
        <v>593.8190183</v>
      </c>
      <c r="AA40" s="43">
        <f t="shared" si="628"/>
        <v>526.3656344</v>
      </c>
      <c r="AB40" s="43">
        <f t="shared" ref="AB40:AB41" si="657">Z40+AA40</f>
        <v>1120.184653</v>
      </c>
      <c r="AC40" s="42">
        <f t="shared" ref="AC40:AD40" si="629">2.1*D40/100</f>
        <v>304.1512045</v>
      </c>
      <c r="AD40" s="42">
        <f t="shared" si="629"/>
        <v>269.6019103</v>
      </c>
      <c r="AE40" s="42">
        <f t="shared" ref="AE40:AE41" si="659">AC40+AD40</f>
        <v>573.7531148</v>
      </c>
      <c r="AF40" s="42">
        <f t="shared" ref="AF40:AG40" si="630">2.01*D40/100</f>
        <v>291.1161529</v>
      </c>
      <c r="AG40" s="42">
        <f t="shared" si="630"/>
        <v>258.0475427</v>
      </c>
      <c r="AH40" s="42">
        <f t="shared" ref="AH40:AH41" si="661">AF40+AG40</f>
        <v>549.1636956</v>
      </c>
      <c r="AI40" s="42">
        <f t="shared" ref="AI40:AJ40" si="631">1.93*D40/100</f>
        <v>279.5294403</v>
      </c>
      <c r="AJ40" s="42">
        <f t="shared" si="631"/>
        <v>247.7769938</v>
      </c>
      <c r="AK40" s="42">
        <f t="shared" ref="AK40:AK41" si="663">AI40+AJ40</f>
        <v>527.3064341</v>
      </c>
      <c r="AL40" s="42">
        <f t="shared" ref="AL40:AM40" si="632">11.23*D40/100</f>
        <v>1626.484774</v>
      </c>
      <c r="AM40" s="42">
        <f t="shared" si="632"/>
        <v>1441.728311</v>
      </c>
      <c r="AN40" s="42">
        <f t="shared" ref="AN40:AN41" si="665">AL40+AM40</f>
        <v>3068.213085</v>
      </c>
      <c r="AO40" s="43">
        <f t="shared" ref="AO40:AP40" si="633">16.02*D40/100</f>
        <v>2320.239188</v>
      </c>
      <c r="AP40" s="43">
        <f t="shared" si="633"/>
        <v>2056.67743</v>
      </c>
      <c r="AQ40" s="43">
        <f t="shared" ref="AQ40:AQ41" si="667">AO40+AP40</f>
        <v>4376.916619</v>
      </c>
      <c r="AR40" s="42">
        <f t="shared" ref="AR40:AS40" si="634">65.63*D40/100</f>
        <v>9505.44931</v>
      </c>
      <c r="AS40" s="42">
        <f t="shared" si="634"/>
        <v>8425.701607</v>
      </c>
      <c r="AT40" s="42">
        <f t="shared" ref="AT40:AT41" si="669">AR40+AS40</f>
        <v>17931.15092</v>
      </c>
      <c r="AU40" s="42">
        <f t="shared" ref="AU40:AV40" si="635">30.91*D40/100</f>
        <v>4476.816062</v>
      </c>
      <c r="AV40" s="42">
        <f t="shared" si="635"/>
        <v>3968.283356</v>
      </c>
      <c r="AW40" s="42">
        <f t="shared" ref="AW40:AW41" si="671">AU40+AV40</f>
        <v>8445.099418</v>
      </c>
      <c r="AX40" s="42">
        <f t="shared" ref="AX40:AY40" si="636">68*D40/100</f>
        <v>9848.705669</v>
      </c>
      <c r="AY40" s="42">
        <f t="shared" si="636"/>
        <v>8729.96662</v>
      </c>
      <c r="AZ40" s="42">
        <f t="shared" ref="AZ40:AZ41" si="673">AX40+AY40</f>
        <v>18578.67229</v>
      </c>
      <c r="BA40" s="42">
        <f t="shared" ref="BA40:BB40" si="637">1.2*D40/100</f>
        <v>173.8006883</v>
      </c>
      <c r="BB40" s="42">
        <f t="shared" si="637"/>
        <v>154.0582345</v>
      </c>
      <c r="BC40" s="42">
        <f t="shared" ref="BC40:BC41" si="675">BA40+BB40</f>
        <v>327.8589227</v>
      </c>
      <c r="BD40" s="42">
        <f t="shared" ref="BD40:BD41" si="676">30.92*E40/100</f>
        <v>3969.567175</v>
      </c>
      <c r="BE40" s="42">
        <f t="shared" ref="BE40:BE41" si="677">25.81*E40/100</f>
        <v>3313.53586</v>
      </c>
      <c r="BF40" s="42">
        <f t="shared" ref="BF40:BF41" si="678">16.94*E40/100</f>
        <v>2174.788743</v>
      </c>
      <c r="BG40" s="42">
        <f t="shared" ref="BG40:BH40" si="638">2.11*D40/100</f>
        <v>305.5995435</v>
      </c>
      <c r="BH40" s="42">
        <f t="shared" si="638"/>
        <v>270.8857289</v>
      </c>
      <c r="BI40" s="42">
        <f t="shared" ref="BI40:BI41" si="680">BG40+BH40</f>
        <v>576.4852725</v>
      </c>
      <c r="BJ40" s="42">
        <f t="shared" ref="BJ40:BK40" si="639">0.55*D40/100</f>
        <v>79.65864879</v>
      </c>
      <c r="BK40" s="42">
        <f t="shared" si="639"/>
        <v>70.61002413</v>
      </c>
      <c r="BL40" s="42">
        <f t="shared" ref="BL40:BL41" si="682">BJ40+BK40</f>
        <v>150.2686729</v>
      </c>
      <c r="BM40" s="42">
        <f t="shared" ref="BM40:BN40" si="640">67.31*D40/100</f>
        <v>9748.770273</v>
      </c>
      <c r="BN40" s="42">
        <f t="shared" si="640"/>
        <v>8641.383135</v>
      </c>
      <c r="BO40" s="42">
        <f t="shared" ref="BO40:BO41" si="684">BM40+BN40</f>
        <v>18390.15341</v>
      </c>
      <c r="BP40" s="42">
        <f t="shared" ref="BP40:BP41" si="685">11.15*D40/100</f>
        <v>1614.898062</v>
      </c>
      <c r="BQ40" s="42">
        <f t="shared" ref="BQ40:BQ41" si="686">11.51*E40/100</f>
        <v>1477.675232</v>
      </c>
      <c r="BR40" s="42">
        <f t="shared" ref="BR40:BR41" si="687">BP40+BQ40</f>
        <v>3092.573294</v>
      </c>
      <c r="BS40" s="42">
        <f t="shared" ref="BS40:BT40" si="641">3.87*D40/100</f>
        <v>560.5072197</v>
      </c>
      <c r="BT40" s="42">
        <f t="shared" si="641"/>
        <v>496.8378062</v>
      </c>
      <c r="BU40" s="42">
        <f t="shared" ref="BU40:BU41" si="689">BS40+BT40</f>
        <v>1057.345026</v>
      </c>
      <c r="BV40" s="42">
        <f t="shared" ref="BV40:BW40" si="642">1.21*D40/100</f>
        <v>175.2490273</v>
      </c>
      <c r="BW40" s="42">
        <f t="shared" si="642"/>
        <v>155.3420531</v>
      </c>
      <c r="BX40" s="42">
        <f t="shared" ref="BX40:BX41" si="691">BV40+BW40</f>
        <v>330.5910804</v>
      </c>
      <c r="BY40" s="42">
        <f t="shared" ref="BY40:BY41" si="692">$BY$5*F40</f>
        <v>43.71452303</v>
      </c>
      <c r="BZ40" s="3"/>
    </row>
    <row r="41" ht="13.5" customHeight="1">
      <c r="A41" s="39"/>
      <c r="B41" s="40">
        <v>4.0</v>
      </c>
      <c r="C41" s="65" t="s">
        <v>76</v>
      </c>
      <c r="D41" s="42">
        <v>839.4455011888375</v>
      </c>
      <c r="E41" s="42">
        <v>697.0912679177343</v>
      </c>
      <c r="F41" s="42">
        <f t="shared" si="643"/>
        <v>1536.536769</v>
      </c>
      <c r="G41" s="42"/>
      <c r="H41" s="42"/>
      <c r="I41" s="42">
        <f t="shared" si="644"/>
        <v>38.02928504</v>
      </c>
      <c r="J41" s="42">
        <f t="shared" si="645"/>
        <v>36.30068117</v>
      </c>
      <c r="K41" s="42">
        <f t="shared" ref="K41:L41" si="646">(1*23.5*D41)/1000</f>
        <v>19.72696928</v>
      </c>
      <c r="L41" s="42">
        <f t="shared" si="646"/>
        <v>16.3816448</v>
      </c>
      <c r="M41" s="42">
        <f t="shared" si="647"/>
        <v>36.10861407</v>
      </c>
      <c r="N41" s="42">
        <f t="shared" ref="N41:O41" si="648">4.99*D41/100</f>
        <v>41.88833051</v>
      </c>
      <c r="O41" s="42">
        <f t="shared" si="648"/>
        <v>34.78485427</v>
      </c>
      <c r="P41" s="42">
        <f t="shared" si="649"/>
        <v>76.67318478</v>
      </c>
      <c r="Q41" s="42">
        <f t="shared" ref="Q41:R41" si="650">7.4*D41/100</f>
        <v>62.11896709</v>
      </c>
      <c r="R41" s="42">
        <f t="shared" si="650"/>
        <v>51.58475383</v>
      </c>
      <c r="S41" s="42">
        <f t="shared" si="651"/>
        <v>113.7037209</v>
      </c>
      <c r="T41" s="42">
        <f t="shared" ref="T41:U41" si="652">12.23*D41/100</f>
        <v>102.6641848</v>
      </c>
      <c r="U41" s="42">
        <f t="shared" si="652"/>
        <v>85.25426207</v>
      </c>
      <c r="V41" s="42">
        <f t="shared" si="653"/>
        <v>187.9184469</v>
      </c>
      <c r="W41" s="64">
        <f t="shared" ref="W41:X41" si="654">+T41-K41</f>
        <v>82.93721552</v>
      </c>
      <c r="X41" s="64">
        <f t="shared" si="654"/>
        <v>68.87261727</v>
      </c>
      <c r="Y41" s="42">
        <f t="shared" si="655"/>
        <v>151.8098328</v>
      </c>
      <c r="Z41" s="43">
        <f t="shared" ref="Z41:AA41" si="656">4.1*D41/100</f>
        <v>34.41726555</v>
      </c>
      <c r="AA41" s="43">
        <f t="shared" si="656"/>
        <v>28.58074198</v>
      </c>
      <c r="AB41" s="43">
        <f t="shared" si="657"/>
        <v>62.99800753</v>
      </c>
      <c r="AC41" s="42">
        <f t="shared" ref="AC41:AD41" si="658">2.1*D41/100</f>
        <v>17.62835552</v>
      </c>
      <c r="AD41" s="42">
        <f t="shared" si="658"/>
        <v>14.63891663</v>
      </c>
      <c r="AE41" s="42">
        <f t="shared" si="659"/>
        <v>32.26727215</v>
      </c>
      <c r="AF41" s="42">
        <f t="shared" ref="AF41:AG41" si="660">2.01*D41/100</f>
        <v>16.87285457</v>
      </c>
      <c r="AG41" s="42">
        <f t="shared" si="660"/>
        <v>14.01153449</v>
      </c>
      <c r="AH41" s="42">
        <f t="shared" si="661"/>
        <v>30.88438906</v>
      </c>
      <c r="AI41" s="42">
        <f t="shared" ref="AI41:AJ41" si="662">1.93*D41/100</f>
        <v>16.20129817</v>
      </c>
      <c r="AJ41" s="42">
        <f t="shared" si="662"/>
        <v>13.45386147</v>
      </c>
      <c r="AK41" s="42">
        <f t="shared" si="663"/>
        <v>29.65515964</v>
      </c>
      <c r="AL41" s="42">
        <f t="shared" ref="AL41:AM41" si="664">11.23*D41/100</f>
        <v>94.26972978</v>
      </c>
      <c r="AM41" s="42">
        <f t="shared" si="664"/>
        <v>78.28334939</v>
      </c>
      <c r="AN41" s="42">
        <f t="shared" si="665"/>
        <v>172.5530792</v>
      </c>
      <c r="AO41" s="43">
        <f t="shared" ref="AO41:AP41" si="666">16.02*D41/100</f>
        <v>134.4791693</v>
      </c>
      <c r="AP41" s="43">
        <f t="shared" si="666"/>
        <v>111.6740211</v>
      </c>
      <c r="AQ41" s="43">
        <f t="shared" si="667"/>
        <v>246.1531904</v>
      </c>
      <c r="AR41" s="42">
        <f t="shared" ref="AR41:AS41" si="668">65.63*D41/100</f>
        <v>550.9280824</v>
      </c>
      <c r="AS41" s="42">
        <f t="shared" si="668"/>
        <v>457.5009991</v>
      </c>
      <c r="AT41" s="42">
        <f t="shared" si="669"/>
        <v>1008.429082</v>
      </c>
      <c r="AU41" s="42">
        <f t="shared" ref="AU41:AV41" si="670">30.91*D41/100</f>
        <v>259.4726044</v>
      </c>
      <c r="AV41" s="42">
        <f t="shared" si="670"/>
        <v>215.4709109</v>
      </c>
      <c r="AW41" s="42">
        <f t="shared" si="671"/>
        <v>474.9435153</v>
      </c>
      <c r="AX41" s="42">
        <f t="shared" ref="AX41:AY41" si="672">68*D41/100</f>
        <v>570.8229408</v>
      </c>
      <c r="AY41" s="42">
        <f t="shared" si="672"/>
        <v>474.0220622</v>
      </c>
      <c r="AZ41" s="42">
        <f t="shared" si="673"/>
        <v>1044.845003</v>
      </c>
      <c r="BA41" s="42">
        <f t="shared" ref="BA41:BB41" si="674">1.2*D41/100</f>
        <v>10.07334601</v>
      </c>
      <c r="BB41" s="42">
        <f t="shared" si="674"/>
        <v>8.365095215</v>
      </c>
      <c r="BC41" s="42">
        <f t="shared" si="675"/>
        <v>18.43844123</v>
      </c>
      <c r="BD41" s="42">
        <f t="shared" si="676"/>
        <v>215.54062</v>
      </c>
      <c r="BE41" s="42">
        <f t="shared" si="677"/>
        <v>179.9192562</v>
      </c>
      <c r="BF41" s="42">
        <f t="shared" si="678"/>
        <v>118.0872608</v>
      </c>
      <c r="BG41" s="42">
        <f t="shared" ref="BG41:BH41" si="679">2.11*D41/100</f>
        <v>17.71230008</v>
      </c>
      <c r="BH41" s="42">
        <f t="shared" si="679"/>
        <v>14.70862575</v>
      </c>
      <c r="BI41" s="42">
        <f t="shared" si="680"/>
        <v>32.42092583</v>
      </c>
      <c r="BJ41" s="42">
        <f t="shared" ref="BJ41:BK41" si="681">0.55*D41/100</f>
        <v>4.616950257</v>
      </c>
      <c r="BK41" s="42">
        <f t="shared" si="681"/>
        <v>3.834001974</v>
      </c>
      <c r="BL41" s="42">
        <f t="shared" si="682"/>
        <v>8.45095223</v>
      </c>
      <c r="BM41" s="42">
        <f t="shared" ref="BM41:BN41" si="683">67.31*D41/100</f>
        <v>565.0307669</v>
      </c>
      <c r="BN41" s="42">
        <f t="shared" si="683"/>
        <v>469.2121324</v>
      </c>
      <c r="BO41" s="42">
        <f t="shared" si="684"/>
        <v>1034.242899</v>
      </c>
      <c r="BP41" s="42">
        <f t="shared" si="685"/>
        <v>93.59817338</v>
      </c>
      <c r="BQ41" s="42">
        <f t="shared" si="686"/>
        <v>80.23520494</v>
      </c>
      <c r="BR41" s="42">
        <f t="shared" si="687"/>
        <v>173.8333783</v>
      </c>
      <c r="BS41" s="42">
        <f t="shared" ref="BS41:BT41" si="688">3.87*D41/100</f>
        <v>32.4865409</v>
      </c>
      <c r="BT41" s="42">
        <f t="shared" si="688"/>
        <v>26.97743207</v>
      </c>
      <c r="BU41" s="42">
        <f t="shared" si="689"/>
        <v>59.46397296</v>
      </c>
      <c r="BV41" s="42">
        <f t="shared" ref="BV41:BW41" si="690">1.21*D41/100</f>
        <v>10.15729056</v>
      </c>
      <c r="BW41" s="42">
        <f t="shared" si="690"/>
        <v>8.434804342</v>
      </c>
      <c r="BX41" s="42">
        <f t="shared" si="691"/>
        <v>18.59209491</v>
      </c>
      <c r="BY41" s="42">
        <f t="shared" si="692"/>
        <v>2.458458831</v>
      </c>
      <c r="BZ41" s="3"/>
    </row>
    <row r="42" ht="13.5" customHeight="1">
      <c r="A42" s="39"/>
      <c r="B42" s="40"/>
      <c r="C42" s="65"/>
      <c r="D42" s="59">
        <f t="shared" ref="D42:F42" si="693">SUM(D40:D41)</f>
        <v>15322.83619</v>
      </c>
      <c r="E42" s="59">
        <f t="shared" si="693"/>
        <v>13535.27747</v>
      </c>
      <c r="F42" s="59">
        <f t="shared" si="693"/>
        <v>28858.11366</v>
      </c>
      <c r="G42" s="42"/>
      <c r="H42" s="42"/>
      <c r="I42" s="55">
        <f t="shared" ref="I42:V42" si="694">I40+I41</f>
        <v>714.2383132</v>
      </c>
      <c r="J42" s="55">
        <f t="shared" si="694"/>
        <v>681.7729353</v>
      </c>
      <c r="K42" s="55">
        <f t="shared" si="694"/>
        <v>360.0866505</v>
      </c>
      <c r="L42" s="55">
        <f t="shared" si="694"/>
        <v>318.0790206</v>
      </c>
      <c r="M42" s="55">
        <f t="shared" si="694"/>
        <v>678.1656711</v>
      </c>
      <c r="N42" s="55">
        <f t="shared" si="694"/>
        <v>764.6095259</v>
      </c>
      <c r="O42" s="55">
        <f t="shared" si="694"/>
        <v>675.4103459</v>
      </c>
      <c r="P42" s="55">
        <f t="shared" si="694"/>
        <v>1440.019872</v>
      </c>
      <c r="Q42" s="55">
        <f t="shared" si="694"/>
        <v>1133.889878</v>
      </c>
      <c r="R42" s="55">
        <f t="shared" si="694"/>
        <v>1001.610533</v>
      </c>
      <c r="S42" s="55">
        <f t="shared" si="694"/>
        <v>2135.500411</v>
      </c>
      <c r="T42" s="55">
        <f t="shared" si="694"/>
        <v>1873.982866</v>
      </c>
      <c r="U42" s="55">
        <f t="shared" si="694"/>
        <v>1655.364435</v>
      </c>
      <c r="V42" s="55">
        <f t="shared" si="694"/>
        <v>3529.347301</v>
      </c>
      <c r="W42" s="55">
        <f t="shared" ref="W42:X42" si="695">+T42-K42</f>
        <v>1513.896216</v>
      </c>
      <c r="X42" s="55">
        <f t="shared" si="695"/>
        <v>1337.285414</v>
      </c>
      <c r="Y42" s="55">
        <f t="shared" ref="Y42:BY42" si="696">Y40+Y41</f>
        <v>2851.18163</v>
      </c>
      <c r="Z42" s="55">
        <f t="shared" si="696"/>
        <v>628.2362838</v>
      </c>
      <c r="AA42" s="55">
        <f t="shared" si="696"/>
        <v>554.9463764</v>
      </c>
      <c r="AB42" s="55">
        <f t="shared" si="696"/>
        <v>1183.18266</v>
      </c>
      <c r="AC42" s="55">
        <f t="shared" si="696"/>
        <v>321.77956</v>
      </c>
      <c r="AD42" s="55">
        <f t="shared" si="696"/>
        <v>284.240827</v>
      </c>
      <c r="AE42" s="55">
        <f t="shared" si="696"/>
        <v>606.020387</v>
      </c>
      <c r="AF42" s="55">
        <f t="shared" si="696"/>
        <v>307.9890074</v>
      </c>
      <c r="AG42" s="55">
        <f t="shared" si="696"/>
        <v>272.0590772</v>
      </c>
      <c r="AH42" s="55">
        <f t="shared" si="696"/>
        <v>580.0480847</v>
      </c>
      <c r="AI42" s="55">
        <f t="shared" si="696"/>
        <v>295.7307385</v>
      </c>
      <c r="AJ42" s="55">
        <f t="shared" si="696"/>
        <v>261.2308552</v>
      </c>
      <c r="AK42" s="55">
        <f t="shared" si="696"/>
        <v>556.9615937</v>
      </c>
      <c r="AL42" s="55">
        <f t="shared" si="696"/>
        <v>1720.754504</v>
      </c>
      <c r="AM42" s="55">
        <f t="shared" si="696"/>
        <v>1520.01166</v>
      </c>
      <c r="AN42" s="55">
        <f t="shared" si="696"/>
        <v>3240.766165</v>
      </c>
      <c r="AO42" s="55">
        <f t="shared" si="696"/>
        <v>2454.718358</v>
      </c>
      <c r="AP42" s="55">
        <f t="shared" si="696"/>
        <v>2168.351451</v>
      </c>
      <c r="AQ42" s="55">
        <f t="shared" si="696"/>
        <v>4623.069809</v>
      </c>
      <c r="AR42" s="55">
        <f t="shared" si="696"/>
        <v>10056.37739</v>
      </c>
      <c r="AS42" s="55">
        <f t="shared" si="696"/>
        <v>8883.202606</v>
      </c>
      <c r="AT42" s="55">
        <f t="shared" si="696"/>
        <v>18939.58</v>
      </c>
      <c r="AU42" s="55">
        <f t="shared" si="696"/>
        <v>4736.288667</v>
      </c>
      <c r="AV42" s="55">
        <f t="shared" si="696"/>
        <v>4183.754267</v>
      </c>
      <c r="AW42" s="55">
        <f t="shared" si="696"/>
        <v>8920.042934</v>
      </c>
      <c r="AX42" s="55">
        <f t="shared" si="696"/>
        <v>10419.52861</v>
      </c>
      <c r="AY42" s="55">
        <f t="shared" si="696"/>
        <v>9203.988682</v>
      </c>
      <c r="AZ42" s="55">
        <f t="shared" si="696"/>
        <v>19623.51729</v>
      </c>
      <c r="BA42" s="55">
        <f t="shared" si="696"/>
        <v>183.8740343</v>
      </c>
      <c r="BB42" s="55">
        <f t="shared" si="696"/>
        <v>162.4233297</v>
      </c>
      <c r="BC42" s="55">
        <f t="shared" si="696"/>
        <v>346.297364</v>
      </c>
      <c r="BD42" s="55">
        <f t="shared" si="696"/>
        <v>4185.107795</v>
      </c>
      <c r="BE42" s="55">
        <f t="shared" si="696"/>
        <v>3493.455116</v>
      </c>
      <c r="BF42" s="55">
        <f t="shared" si="696"/>
        <v>2292.876004</v>
      </c>
      <c r="BG42" s="55">
        <f t="shared" si="696"/>
        <v>323.3118436</v>
      </c>
      <c r="BH42" s="55">
        <f t="shared" si="696"/>
        <v>285.5943547</v>
      </c>
      <c r="BI42" s="55">
        <f t="shared" si="696"/>
        <v>608.9061983</v>
      </c>
      <c r="BJ42" s="55">
        <f t="shared" si="696"/>
        <v>84.27559905</v>
      </c>
      <c r="BK42" s="55">
        <f t="shared" si="696"/>
        <v>74.44402611</v>
      </c>
      <c r="BL42" s="55">
        <f t="shared" si="696"/>
        <v>158.7196252</v>
      </c>
      <c r="BM42" s="55">
        <f t="shared" si="696"/>
        <v>10313.80104</v>
      </c>
      <c r="BN42" s="55">
        <f t="shared" si="696"/>
        <v>9110.595268</v>
      </c>
      <c r="BO42" s="55">
        <f t="shared" si="696"/>
        <v>19424.39631</v>
      </c>
      <c r="BP42" s="55">
        <f t="shared" si="696"/>
        <v>1708.496235</v>
      </c>
      <c r="BQ42" s="55">
        <f t="shared" si="696"/>
        <v>1557.910437</v>
      </c>
      <c r="BR42" s="55">
        <f t="shared" si="696"/>
        <v>3266.406673</v>
      </c>
      <c r="BS42" s="55">
        <f t="shared" si="696"/>
        <v>592.9937606</v>
      </c>
      <c r="BT42" s="55">
        <f t="shared" si="696"/>
        <v>523.8152382</v>
      </c>
      <c r="BU42" s="55">
        <f t="shared" si="696"/>
        <v>1116.808999</v>
      </c>
      <c r="BV42" s="55">
        <f t="shared" si="696"/>
        <v>185.4063179</v>
      </c>
      <c r="BW42" s="55">
        <f t="shared" si="696"/>
        <v>163.7768574</v>
      </c>
      <c r="BX42" s="55">
        <f t="shared" si="696"/>
        <v>349.1831753</v>
      </c>
      <c r="BY42" s="55">
        <f t="shared" si="696"/>
        <v>46.17298186</v>
      </c>
      <c r="BZ42" s="3"/>
    </row>
    <row r="43" ht="13.5" customHeight="1">
      <c r="A43" s="44"/>
      <c r="B43" s="45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3"/>
    </row>
    <row r="44" ht="13.5" customHeight="1">
      <c r="A44" s="49" t="s">
        <v>77</v>
      </c>
      <c r="B44" s="50" t="s">
        <v>78</v>
      </c>
      <c r="C44" s="51"/>
      <c r="D44" s="36">
        <v>5267.0</v>
      </c>
      <c r="E44" s="36">
        <v>4702.0</v>
      </c>
      <c r="F44" s="36">
        <f>D44+E44</f>
        <v>9969</v>
      </c>
      <c r="G44" s="37"/>
      <c r="H44" s="37"/>
      <c r="I44" s="38">
        <f t="shared" ref="I44:I50" si="717">(1.1*22.5*F44)/1000</f>
        <v>246.73275</v>
      </c>
      <c r="J44" s="38">
        <f t="shared" ref="J44:J50" si="718">(1.05*22.5*F44)/1000</f>
        <v>235.517625</v>
      </c>
      <c r="K44" s="38">
        <f t="shared" ref="K44:L44" si="697">(1*23.5*D44)/1000</f>
        <v>123.7745</v>
      </c>
      <c r="L44" s="38">
        <f t="shared" si="697"/>
        <v>110.497</v>
      </c>
      <c r="M44" s="38">
        <f t="shared" ref="M44:M50" si="720">K44+L44</f>
        <v>234.2715</v>
      </c>
      <c r="N44" s="38">
        <f t="shared" ref="N44:O44" si="698">4.99*D44/100</f>
        <v>262.8233</v>
      </c>
      <c r="O44" s="38">
        <f t="shared" si="698"/>
        <v>234.6298</v>
      </c>
      <c r="P44" s="38">
        <f t="shared" ref="P44:P50" si="722">N44+O44</f>
        <v>497.4531</v>
      </c>
      <c r="Q44" s="38">
        <f t="shared" ref="Q44:R44" si="699">7.4*D44/100</f>
        <v>389.758</v>
      </c>
      <c r="R44" s="38">
        <f t="shared" si="699"/>
        <v>347.948</v>
      </c>
      <c r="S44" s="38">
        <f t="shared" ref="S44:S50" si="724">Q44+R44</f>
        <v>737.706</v>
      </c>
      <c r="T44" s="38">
        <f t="shared" ref="T44:U44" si="700">12.23*D44/100</f>
        <v>644.1541</v>
      </c>
      <c r="U44" s="38">
        <f t="shared" si="700"/>
        <v>575.0546</v>
      </c>
      <c r="V44" s="38">
        <f t="shared" ref="V44:V50" si="726">T44+U44</f>
        <v>1219.2087</v>
      </c>
      <c r="W44" s="38">
        <f t="shared" ref="W44:X44" si="701">+T44-K44</f>
        <v>520.3796</v>
      </c>
      <c r="X44" s="38">
        <f t="shared" si="701"/>
        <v>464.5576</v>
      </c>
      <c r="Y44" s="38">
        <f t="shared" ref="Y44:Y50" si="728">W44+X44</f>
        <v>984.9372</v>
      </c>
      <c r="Z44" s="38">
        <f t="shared" ref="Z44:AA44" si="702">4.1*D44/100</f>
        <v>215.947</v>
      </c>
      <c r="AA44" s="38">
        <f t="shared" si="702"/>
        <v>192.782</v>
      </c>
      <c r="AB44" s="38">
        <f t="shared" ref="AB44:AB50" si="730">Z44+AA44</f>
        <v>408.729</v>
      </c>
      <c r="AC44" s="38">
        <f t="shared" ref="AC44:AD44" si="703">2.1*D44/100</f>
        <v>110.607</v>
      </c>
      <c r="AD44" s="38">
        <f t="shared" si="703"/>
        <v>98.742</v>
      </c>
      <c r="AE44" s="38">
        <f t="shared" ref="AE44:AE50" si="732">AC44+AD44</f>
        <v>209.349</v>
      </c>
      <c r="AF44" s="38">
        <f t="shared" ref="AF44:AG44" si="704">2.01*D44/100</f>
        <v>105.8667</v>
      </c>
      <c r="AG44" s="38">
        <f t="shared" si="704"/>
        <v>94.5102</v>
      </c>
      <c r="AH44" s="38">
        <f t="shared" ref="AH44:AH50" si="734">AF44+AG44</f>
        <v>200.3769</v>
      </c>
      <c r="AI44" s="38">
        <f t="shared" ref="AI44:AJ44" si="705">1.93*D44/100</f>
        <v>101.6531</v>
      </c>
      <c r="AJ44" s="38">
        <f t="shared" si="705"/>
        <v>90.7486</v>
      </c>
      <c r="AK44" s="38">
        <f t="shared" ref="AK44:AK50" si="736">AI44+AJ44</f>
        <v>192.4017</v>
      </c>
      <c r="AL44" s="38">
        <f t="shared" ref="AL44:AM44" si="706">11.23*D44/100</f>
        <v>591.4841</v>
      </c>
      <c r="AM44" s="38">
        <f t="shared" si="706"/>
        <v>528.0346</v>
      </c>
      <c r="AN44" s="38">
        <f t="shared" ref="AN44:AN50" si="738">AL44+AM44</f>
        <v>1119.5187</v>
      </c>
      <c r="AO44" s="38">
        <f t="shared" ref="AO44:AP44" si="707">16.02*D44/100</f>
        <v>843.7734</v>
      </c>
      <c r="AP44" s="38">
        <f t="shared" si="707"/>
        <v>753.2604</v>
      </c>
      <c r="AQ44" s="38">
        <f t="shared" ref="AQ44:AQ50" si="740">AO44+AP44</f>
        <v>1597.0338</v>
      </c>
      <c r="AR44" s="38">
        <f t="shared" ref="AR44:AS44" si="708">65.63*D44/100</f>
        <v>3456.7321</v>
      </c>
      <c r="AS44" s="38">
        <f t="shared" si="708"/>
        <v>3085.9226</v>
      </c>
      <c r="AT44" s="38">
        <f t="shared" ref="AT44:AT50" si="742">AR44+AS44</f>
        <v>6542.6547</v>
      </c>
      <c r="AU44" s="38">
        <f t="shared" ref="AU44:AV44" si="709">30.91*D44/100</f>
        <v>1628.0297</v>
      </c>
      <c r="AV44" s="38">
        <f t="shared" si="709"/>
        <v>1453.3882</v>
      </c>
      <c r="AW44" s="38">
        <f t="shared" ref="AW44:AW50" si="744">AU44+AV44</f>
        <v>3081.4179</v>
      </c>
      <c r="AX44" s="38">
        <f t="shared" ref="AX44:AY44" si="710">68*D44/100</f>
        <v>3581.56</v>
      </c>
      <c r="AY44" s="38">
        <f t="shared" si="710"/>
        <v>3197.36</v>
      </c>
      <c r="AZ44" s="38">
        <f t="shared" ref="AZ44:AZ50" si="746">AX44+AY44</f>
        <v>6778.92</v>
      </c>
      <c r="BA44" s="38">
        <f t="shared" ref="BA44:BB44" si="711">1.2*D44/100</f>
        <v>63.204</v>
      </c>
      <c r="BB44" s="38">
        <f t="shared" si="711"/>
        <v>56.424</v>
      </c>
      <c r="BC44" s="38">
        <f t="shared" ref="BC44:BC50" si="748">BA44+BB44</f>
        <v>119.628</v>
      </c>
      <c r="BD44" s="38">
        <f t="shared" ref="BD44:BD50" si="749">30.92*E44/100</f>
        <v>1453.8584</v>
      </c>
      <c r="BE44" s="38">
        <f t="shared" ref="BE44:BE50" si="750">25.81*E44/100</f>
        <v>1213.5862</v>
      </c>
      <c r="BF44" s="38">
        <f t="shared" ref="BF44:BF50" si="751">16.94*E44/100</f>
        <v>796.5188</v>
      </c>
      <c r="BG44" s="38">
        <f t="shared" ref="BG44:BH44" si="712">2.11*D44/100</f>
        <v>111.1337</v>
      </c>
      <c r="BH44" s="38">
        <f t="shared" si="712"/>
        <v>99.2122</v>
      </c>
      <c r="BI44" s="38">
        <f t="shared" ref="BI44:BI50" si="753">BG44+BH44</f>
        <v>210.3459</v>
      </c>
      <c r="BJ44" s="38">
        <f t="shared" ref="BJ44:BK44" si="713">0.55*D44/100</f>
        <v>28.9685</v>
      </c>
      <c r="BK44" s="38">
        <f t="shared" si="713"/>
        <v>25.861</v>
      </c>
      <c r="BL44" s="38">
        <f t="shared" ref="BL44:BL50" si="755">BJ44+BK44</f>
        <v>54.8295</v>
      </c>
      <c r="BM44" s="38">
        <f t="shared" ref="BM44:BN44" si="714">67.31*D44/100</f>
        <v>3545.2177</v>
      </c>
      <c r="BN44" s="38">
        <f t="shared" si="714"/>
        <v>3164.9162</v>
      </c>
      <c r="BO44" s="38">
        <f t="shared" ref="BO44:BO50" si="757">BM44+BN44</f>
        <v>6710.1339</v>
      </c>
      <c r="BP44" s="38">
        <f t="shared" ref="BP44:BP50" si="758">11.15*D44/100</f>
        <v>587.2705</v>
      </c>
      <c r="BQ44" s="38">
        <f t="shared" ref="BQ44:BQ50" si="759">11.51*E44/100</f>
        <v>541.2002</v>
      </c>
      <c r="BR44" s="38">
        <f t="shared" ref="BR44:BR50" si="760">BP44+BQ44</f>
        <v>1128.4707</v>
      </c>
      <c r="BS44" s="38">
        <f t="shared" ref="BS44:BT44" si="715">3.87*D44/100</f>
        <v>203.8329</v>
      </c>
      <c r="BT44" s="38">
        <f t="shared" si="715"/>
        <v>181.9674</v>
      </c>
      <c r="BU44" s="38">
        <f t="shared" ref="BU44:BU50" si="762">BS44+BT44</f>
        <v>385.8003</v>
      </c>
      <c r="BV44" s="38">
        <f t="shared" ref="BV44:BW44" si="716">1.21*D44/100</f>
        <v>63.7307</v>
      </c>
      <c r="BW44" s="38">
        <f t="shared" si="716"/>
        <v>56.8942</v>
      </c>
      <c r="BX44" s="38">
        <f t="shared" ref="BX44:BX50" si="764">BV44+BW44</f>
        <v>120.6249</v>
      </c>
      <c r="BY44" s="38">
        <f t="shared" ref="BY44:BY50" si="765">$BY$5*F44</f>
        <v>15.9504</v>
      </c>
      <c r="BZ44" s="3"/>
    </row>
    <row r="45" ht="13.5" customHeight="1">
      <c r="A45" s="39"/>
      <c r="B45" s="40">
        <v>1.0</v>
      </c>
      <c r="C45" s="53" t="s">
        <v>79</v>
      </c>
      <c r="D45" s="42">
        <v>808.7018783387903</v>
      </c>
      <c r="E45" s="42">
        <v>740.9631811487482</v>
      </c>
      <c r="F45" s="42">
        <f t="shared" ref="F45:F50" si="766">+D45+E45</f>
        <v>1549.665059</v>
      </c>
      <c r="G45" s="42"/>
      <c r="H45" s="42"/>
      <c r="I45" s="43">
        <f t="shared" si="717"/>
        <v>38.35421022</v>
      </c>
      <c r="J45" s="43">
        <f t="shared" si="718"/>
        <v>36.61083703</v>
      </c>
      <c r="K45" s="43">
        <f t="shared" ref="K45:L45" si="719">(1*23.5*D45)/1000</f>
        <v>19.00449414</v>
      </c>
      <c r="L45" s="43">
        <f t="shared" si="719"/>
        <v>17.41263476</v>
      </c>
      <c r="M45" s="42">
        <f t="shared" si="720"/>
        <v>36.4171289</v>
      </c>
      <c r="N45" s="42">
        <f t="shared" ref="N45:O45" si="721">4.99*D45/100</f>
        <v>40.35422373</v>
      </c>
      <c r="O45" s="42">
        <f t="shared" si="721"/>
        <v>36.97406274</v>
      </c>
      <c r="P45" s="42">
        <f t="shared" si="722"/>
        <v>77.32828647</v>
      </c>
      <c r="Q45" s="42">
        <f t="shared" ref="Q45:R45" si="723">7.4*D45/100</f>
        <v>59.843939</v>
      </c>
      <c r="R45" s="42">
        <f t="shared" si="723"/>
        <v>54.83127541</v>
      </c>
      <c r="S45" s="42">
        <f t="shared" si="724"/>
        <v>114.6752144</v>
      </c>
      <c r="T45" s="42">
        <f t="shared" ref="T45:U45" si="725">12.23*D45/100</f>
        <v>98.90423972</v>
      </c>
      <c r="U45" s="42">
        <f t="shared" si="725"/>
        <v>90.61979705</v>
      </c>
      <c r="V45" s="42">
        <f t="shared" si="726"/>
        <v>189.5240368</v>
      </c>
      <c r="W45" s="43">
        <f t="shared" ref="W45:X45" si="727">+T45-K45</f>
        <v>79.89974558</v>
      </c>
      <c r="X45" s="43">
        <f t="shared" si="727"/>
        <v>73.2071623</v>
      </c>
      <c r="Y45" s="42">
        <f t="shared" si="728"/>
        <v>153.1069079</v>
      </c>
      <c r="Z45" s="43">
        <f t="shared" ref="Z45:AA45" si="729">4.1*D45/100</f>
        <v>33.15677701</v>
      </c>
      <c r="AA45" s="43">
        <f t="shared" si="729"/>
        <v>30.37949043</v>
      </c>
      <c r="AB45" s="43">
        <f t="shared" si="730"/>
        <v>63.53626744</v>
      </c>
      <c r="AC45" s="42">
        <f t="shared" ref="AC45:AD45" si="731">2.1*D45/100</f>
        <v>16.98273945</v>
      </c>
      <c r="AD45" s="42">
        <f t="shared" si="731"/>
        <v>15.5602268</v>
      </c>
      <c r="AE45" s="42">
        <f t="shared" si="732"/>
        <v>32.54296625</v>
      </c>
      <c r="AF45" s="42">
        <f t="shared" ref="AF45:AG45" si="733">2.01*D45/100</f>
        <v>16.25490775</v>
      </c>
      <c r="AG45" s="42">
        <f t="shared" si="733"/>
        <v>14.89335994</v>
      </c>
      <c r="AH45" s="42">
        <f t="shared" si="734"/>
        <v>31.1482677</v>
      </c>
      <c r="AI45" s="42">
        <f t="shared" ref="AI45:AJ45" si="735">1.93*D45/100</f>
        <v>15.60794625</v>
      </c>
      <c r="AJ45" s="42">
        <f t="shared" si="735"/>
        <v>14.3005894</v>
      </c>
      <c r="AK45" s="42">
        <f t="shared" si="736"/>
        <v>29.90853565</v>
      </c>
      <c r="AL45" s="42">
        <f t="shared" ref="AL45:AM45" si="737">11.23*D45/100</f>
        <v>90.81722094</v>
      </c>
      <c r="AM45" s="42">
        <f t="shared" si="737"/>
        <v>83.21016524</v>
      </c>
      <c r="AN45" s="42">
        <f t="shared" si="738"/>
        <v>174.0273862</v>
      </c>
      <c r="AO45" s="43">
        <f t="shared" ref="AO45:AP45" si="739">16.02*D45/100</f>
        <v>129.5540409</v>
      </c>
      <c r="AP45" s="43">
        <f t="shared" si="739"/>
        <v>118.7023016</v>
      </c>
      <c r="AQ45" s="43">
        <f t="shared" si="740"/>
        <v>248.2563425</v>
      </c>
      <c r="AR45" s="42">
        <f t="shared" ref="AR45:AS45" si="741">65.63*D45/100</f>
        <v>530.7510428</v>
      </c>
      <c r="AS45" s="42">
        <f t="shared" si="741"/>
        <v>486.2941358</v>
      </c>
      <c r="AT45" s="42">
        <f t="shared" si="742"/>
        <v>1017.045179</v>
      </c>
      <c r="AU45" s="42">
        <f t="shared" ref="AU45:AV45" si="743">30.91*D45/100</f>
        <v>249.9697506</v>
      </c>
      <c r="AV45" s="42">
        <f t="shared" si="743"/>
        <v>229.0317193</v>
      </c>
      <c r="AW45" s="42">
        <f t="shared" si="744"/>
        <v>479.0014699</v>
      </c>
      <c r="AX45" s="42">
        <f t="shared" ref="AX45:AY45" si="745">68*D45/100</f>
        <v>549.9172773</v>
      </c>
      <c r="AY45" s="42">
        <f t="shared" si="745"/>
        <v>503.8549632</v>
      </c>
      <c r="AZ45" s="42">
        <f t="shared" si="746"/>
        <v>1053.77224</v>
      </c>
      <c r="BA45" s="42">
        <f t="shared" ref="BA45:BB45" si="747">1.2*D45/100</f>
        <v>9.70442254</v>
      </c>
      <c r="BB45" s="42">
        <f t="shared" si="747"/>
        <v>8.891558174</v>
      </c>
      <c r="BC45" s="42">
        <f t="shared" si="748"/>
        <v>18.59598071</v>
      </c>
      <c r="BD45" s="42">
        <f t="shared" si="749"/>
        <v>229.1058156</v>
      </c>
      <c r="BE45" s="42">
        <f t="shared" si="750"/>
        <v>191.2425971</v>
      </c>
      <c r="BF45" s="42">
        <f t="shared" si="751"/>
        <v>125.5191629</v>
      </c>
      <c r="BG45" s="42">
        <f t="shared" ref="BG45:BH45" si="752">2.11*D45/100</f>
        <v>17.06360963</v>
      </c>
      <c r="BH45" s="42">
        <f t="shared" si="752"/>
        <v>15.63432312</v>
      </c>
      <c r="BI45" s="42">
        <f t="shared" si="753"/>
        <v>32.69793276</v>
      </c>
      <c r="BJ45" s="42">
        <f t="shared" ref="BJ45:BK45" si="754">0.55*D45/100</f>
        <v>4.447860331</v>
      </c>
      <c r="BK45" s="42">
        <f t="shared" si="754"/>
        <v>4.075297496</v>
      </c>
      <c r="BL45" s="42">
        <f t="shared" si="755"/>
        <v>8.523157827</v>
      </c>
      <c r="BM45" s="42">
        <f t="shared" ref="BM45:BN45" si="756">67.31*D45/100</f>
        <v>544.3372343</v>
      </c>
      <c r="BN45" s="42">
        <f t="shared" si="756"/>
        <v>498.7423172</v>
      </c>
      <c r="BO45" s="42">
        <f t="shared" si="757"/>
        <v>1043.079552</v>
      </c>
      <c r="BP45" s="42">
        <f t="shared" si="758"/>
        <v>90.17025943</v>
      </c>
      <c r="BQ45" s="42">
        <f t="shared" si="759"/>
        <v>85.28486215</v>
      </c>
      <c r="BR45" s="42">
        <f t="shared" si="760"/>
        <v>175.4551216</v>
      </c>
      <c r="BS45" s="42">
        <f t="shared" ref="BS45:BT45" si="761">3.87*D45/100</f>
        <v>31.29676269</v>
      </c>
      <c r="BT45" s="42">
        <f t="shared" si="761"/>
        <v>28.67527511</v>
      </c>
      <c r="BU45" s="42">
        <f t="shared" si="762"/>
        <v>59.9720378</v>
      </c>
      <c r="BV45" s="42">
        <f t="shared" ref="BV45:BW45" si="763">1.21*D45/100</f>
        <v>9.785292728</v>
      </c>
      <c r="BW45" s="42">
        <f t="shared" si="763"/>
        <v>8.965654492</v>
      </c>
      <c r="BX45" s="42">
        <f t="shared" si="764"/>
        <v>18.75094722</v>
      </c>
      <c r="BY45" s="42">
        <f t="shared" si="765"/>
        <v>2.479464095</v>
      </c>
      <c r="BZ45" s="3"/>
    </row>
    <row r="46" ht="13.5" customHeight="1">
      <c r="A46" s="39"/>
      <c r="B46" s="40">
        <v>2.0</v>
      </c>
      <c r="C46" s="53" t="s">
        <v>80</v>
      </c>
      <c r="D46" s="42">
        <v>1421.3548164742374</v>
      </c>
      <c r="E46" s="42">
        <v>1321.788291605302</v>
      </c>
      <c r="F46" s="42">
        <f t="shared" si="766"/>
        <v>2743.143108</v>
      </c>
      <c r="G46" s="42"/>
      <c r="H46" s="42"/>
      <c r="I46" s="43">
        <f t="shared" si="717"/>
        <v>67.89279192</v>
      </c>
      <c r="J46" s="43">
        <f t="shared" si="718"/>
        <v>64.80675593</v>
      </c>
      <c r="K46" s="43">
        <f t="shared" ref="K46:L46" si="767">(1*23.5*D46)/1000</f>
        <v>33.40183819</v>
      </c>
      <c r="L46" s="43">
        <f t="shared" si="767"/>
        <v>31.06202485</v>
      </c>
      <c r="M46" s="42">
        <f t="shared" si="720"/>
        <v>64.46386304</v>
      </c>
      <c r="N46" s="42">
        <f t="shared" ref="N46:O46" si="768">4.99*D46/100</f>
        <v>70.92560534</v>
      </c>
      <c r="O46" s="42">
        <f t="shared" si="768"/>
        <v>65.95723575</v>
      </c>
      <c r="P46" s="42">
        <f t="shared" si="722"/>
        <v>136.8828411</v>
      </c>
      <c r="Q46" s="42">
        <f t="shared" ref="Q46:R46" si="769">7.4*D46/100</f>
        <v>105.1802564</v>
      </c>
      <c r="R46" s="42">
        <f t="shared" si="769"/>
        <v>97.81233358</v>
      </c>
      <c r="S46" s="42">
        <f t="shared" si="724"/>
        <v>202.99259</v>
      </c>
      <c r="T46" s="42">
        <f t="shared" ref="T46:U46" si="770">12.23*D46/100</f>
        <v>173.8316941</v>
      </c>
      <c r="U46" s="42">
        <f t="shared" si="770"/>
        <v>161.6547081</v>
      </c>
      <c r="V46" s="42">
        <f t="shared" si="726"/>
        <v>335.4864021</v>
      </c>
      <c r="W46" s="43">
        <f t="shared" ref="W46:X46" si="771">+T46-K46</f>
        <v>140.4298559</v>
      </c>
      <c r="X46" s="43">
        <f t="shared" si="771"/>
        <v>130.5926832</v>
      </c>
      <c r="Y46" s="42">
        <f t="shared" si="728"/>
        <v>271.0225391</v>
      </c>
      <c r="Z46" s="43">
        <f t="shared" ref="Z46:AA46" si="772">4.1*D46/100</f>
        <v>58.27554748</v>
      </c>
      <c r="AA46" s="43">
        <f t="shared" si="772"/>
        <v>54.19331996</v>
      </c>
      <c r="AB46" s="43">
        <f t="shared" si="730"/>
        <v>112.4688674</v>
      </c>
      <c r="AC46" s="42">
        <f t="shared" ref="AC46:AD46" si="773">2.1*D46/100</f>
        <v>29.84845115</v>
      </c>
      <c r="AD46" s="42">
        <f t="shared" si="773"/>
        <v>27.75755412</v>
      </c>
      <c r="AE46" s="42">
        <f t="shared" si="732"/>
        <v>57.60600527</v>
      </c>
      <c r="AF46" s="42">
        <f t="shared" ref="AF46:AG46" si="774">2.01*D46/100</f>
        <v>28.56923181</v>
      </c>
      <c r="AG46" s="42">
        <f t="shared" si="774"/>
        <v>26.56794466</v>
      </c>
      <c r="AH46" s="42">
        <f t="shared" si="734"/>
        <v>55.13717647</v>
      </c>
      <c r="AI46" s="42">
        <f t="shared" ref="AI46:AJ46" si="775">1.93*D46/100</f>
        <v>27.43214796</v>
      </c>
      <c r="AJ46" s="42">
        <f t="shared" si="775"/>
        <v>25.51051403</v>
      </c>
      <c r="AK46" s="42">
        <f t="shared" si="736"/>
        <v>52.94266199</v>
      </c>
      <c r="AL46" s="42">
        <f t="shared" ref="AL46:AM46" si="776">11.23*D46/100</f>
        <v>159.6181459</v>
      </c>
      <c r="AM46" s="42">
        <f t="shared" si="776"/>
        <v>148.4368251</v>
      </c>
      <c r="AN46" s="42">
        <f t="shared" si="738"/>
        <v>308.054971</v>
      </c>
      <c r="AO46" s="43">
        <f t="shared" ref="AO46:AP46" si="777">16.02*D46/100</f>
        <v>227.7010416</v>
      </c>
      <c r="AP46" s="43">
        <f t="shared" si="777"/>
        <v>211.7504843</v>
      </c>
      <c r="AQ46" s="43">
        <f t="shared" si="740"/>
        <v>439.4515259</v>
      </c>
      <c r="AR46" s="42">
        <f t="shared" ref="AR46:AS46" si="778">65.63*D46/100</f>
        <v>932.8351661</v>
      </c>
      <c r="AS46" s="42">
        <f t="shared" si="778"/>
        <v>867.4896558</v>
      </c>
      <c r="AT46" s="42">
        <f t="shared" si="742"/>
        <v>1800.324822</v>
      </c>
      <c r="AU46" s="42">
        <f t="shared" ref="AU46:AV46" si="779">30.91*D46/100</f>
        <v>439.3407738</v>
      </c>
      <c r="AV46" s="42">
        <f t="shared" si="779"/>
        <v>408.5647609</v>
      </c>
      <c r="AW46" s="42">
        <f t="shared" si="744"/>
        <v>847.9055347</v>
      </c>
      <c r="AX46" s="42">
        <f t="shared" ref="AX46:AY46" si="780">68*D46/100</f>
        <v>966.5212752</v>
      </c>
      <c r="AY46" s="42">
        <f t="shared" si="780"/>
        <v>898.8160383</v>
      </c>
      <c r="AZ46" s="42">
        <f t="shared" si="746"/>
        <v>1865.337313</v>
      </c>
      <c r="BA46" s="42">
        <f t="shared" ref="BA46:BB46" si="781">1.2*D46/100</f>
        <v>17.0562578</v>
      </c>
      <c r="BB46" s="42">
        <f t="shared" si="781"/>
        <v>15.8614595</v>
      </c>
      <c r="BC46" s="42">
        <f t="shared" si="748"/>
        <v>32.9177173</v>
      </c>
      <c r="BD46" s="42">
        <f t="shared" si="749"/>
        <v>408.6969398</v>
      </c>
      <c r="BE46" s="42">
        <f t="shared" si="750"/>
        <v>341.1535581</v>
      </c>
      <c r="BF46" s="42">
        <f t="shared" si="751"/>
        <v>223.9109366</v>
      </c>
      <c r="BG46" s="42">
        <f t="shared" ref="BG46:BH46" si="782">2.11*D46/100</f>
        <v>29.99058663</v>
      </c>
      <c r="BH46" s="42">
        <f t="shared" si="782"/>
        <v>27.88973295</v>
      </c>
      <c r="BI46" s="42">
        <f t="shared" si="753"/>
        <v>57.88031958</v>
      </c>
      <c r="BJ46" s="42">
        <f t="shared" ref="BJ46:BK46" si="783">0.55*D46/100</f>
        <v>7.817451491</v>
      </c>
      <c r="BK46" s="42">
        <f t="shared" si="783"/>
        <v>7.269835604</v>
      </c>
      <c r="BL46" s="42">
        <f t="shared" si="755"/>
        <v>15.08728709</v>
      </c>
      <c r="BM46" s="42">
        <f t="shared" ref="BM46:BN46" si="784">67.31*D46/100</f>
        <v>956.713927</v>
      </c>
      <c r="BN46" s="42">
        <f t="shared" si="784"/>
        <v>889.6956991</v>
      </c>
      <c r="BO46" s="42">
        <f t="shared" si="757"/>
        <v>1846.409626</v>
      </c>
      <c r="BP46" s="42">
        <f t="shared" si="758"/>
        <v>158.481062</v>
      </c>
      <c r="BQ46" s="42">
        <f t="shared" si="759"/>
        <v>152.1378324</v>
      </c>
      <c r="BR46" s="42">
        <f t="shared" si="760"/>
        <v>310.6188944</v>
      </c>
      <c r="BS46" s="42">
        <f t="shared" ref="BS46:BT46" si="785">3.87*D46/100</f>
        <v>55.0064314</v>
      </c>
      <c r="BT46" s="42">
        <f t="shared" si="785"/>
        <v>51.15320689</v>
      </c>
      <c r="BU46" s="42">
        <f t="shared" si="762"/>
        <v>106.1596383</v>
      </c>
      <c r="BV46" s="42">
        <f t="shared" ref="BV46:BW46" si="786">1.21*D46/100</f>
        <v>17.19839328</v>
      </c>
      <c r="BW46" s="42">
        <f t="shared" si="786"/>
        <v>15.99363833</v>
      </c>
      <c r="BX46" s="42">
        <f t="shared" si="764"/>
        <v>33.19203161</v>
      </c>
      <c r="BY46" s="42">
        <f t="shared" si="765"/>
        <v>4.389028973</v>
      </c>
      <c r="BZ46" s="3"/>
    </row>
    <row r="47" ht="13.5" customHeight="1">
      <c r="A47" s="39"/>
      <c r="B47" s="40">
        <v>3.0</v>
      </c>
      <c r="C47" s="53" t="s">
        <v>81</v>
      </c>
      <c r="D47" s="42">
        <v>669.833879028089</v>
      </c>
      <c r="E47" s="42">
        <v>610.2558910162004</v>
      </c>
      <c r="F47" s="42">
        <f t="shared" si="766"/>
        <v>1280.08977</v>
      </c>
      <c r="G47" s="42"/>
      <c r="H47" s="42"/>
      <c r="I47" s="43">
        <f t="shared" si="717"/>
        <v>31.68222181</v>
      </c>
      <c r="J47" s="43">
        <f t="shared" si="718"/>
        <v>30.24212082</v>
      </c>
      <c r="K47" s="43">
        <f t="shared" ref="K47:L47" si="787">(1*23.5*D47)/1000</f>
        <v>15.74109616</v>
      </c>
      <c r="L47" s="43">
        <f t="shared" si="787"/>
        <v>14.34101344</v>
      </c>
      <c r="M47" s="42">
        <f t="shared" si="720"/>
        <v>30.0821096</v>
      </c>
      <c r="N47" s="42">
        <f t="shared" ref="N47:O47" si="788">4.99*D47/100</f>
        <v>33.42471056</v>
      </c>
      <c r="O47" s="42">
        <f t="shared" si="788"/>
        <v>30.45176896</v>
      </c>
      <c r="P47" s="42">
        <f t="shared" si="722"/>
        <v>63.87647953</v>
      </c>
      <c r="Q47" s="42">
        <f t="shared" ref="Q47:R47" si="789">7.4*D47/100</f>
        <v>49.56770705</v>
      </c>
      <c r="R47" s="42">
        <f t="shared" si="789"/>
        <v>45.15893594</v>
      </c>
      <c r="S47" s="42">
        <f t="shared" si="724"/>
        <v>94.72664298</v>
      </c>
      <c r="T47" s="42">
        <f t="shared" ref="T47:U47" si="790">12.23*D47/100</f>
        <v>81.92068341</v>
      </c>
      <c r="U47" s="42">
        <f t="shared" si="790"/>
        <v>74.63429547</v>
      </c>
      <c r="V47" s="42">
        <f t="shared" si="726"/>
        <v>156.5549789</v>
      </c>
      <c r="W47" s="43">
        <f t="shared" ref="W47:X47" si="791">+T47-K47</f>
        <v>66.17958725</v>
      </c>
      <c r="X47" s="43">
        <f t="shared" si="791"/>
        <v>60.29328203</v>
      </c>
      <c r="Y47" s="42">
        <f t="shared" si="728"/>
        <v>126.4728693</v>
      </c>
      <c r="Z47" s="43">
        <f t="shared" ref="Z47:AA47" si="792">4.1*D47/100</f>
        <v>27.46318904</v>
      </c>
      <c r="AA47" s="43">
        <f t="shared" si="792"/>
        <v>25.02049153</v>
      </c>
      <c r="AB47" s="43">
        <f t="shared" si="730"/>
        <v>52.48368057</v>
      </c>
      <c r="AC47" s="42">
        <f t="shared" ref="AC47:AD47" si="793">2.1*D47/100</f>
        <v>14.06651146</v>
      </c>
      <c r="AD47" s="42">
        <f t="shared" si="793"/>
        <v>12.81537371</v>
      </c>
      <c r="AE47" s="42">
        <f t="shared" si="732"/>
        <v>26.88188517</v>
      </c>
      <c r="AF47" s="42">
        <f t="shared" ref="AF47:AG47" si="794">2.01*D47/100</f>
        <v>13.46366097</v>
      </c>
      <c r="AG47" s="42">
        <f t="shared" si="794"/>
        <v>12.26614341</v>
      </c>
      <c r="AH47" s="42">
        <f t="shared" si="734"/>
        <v>25.72980438</v>
      </c>
      <c r="AI47" s="42">
        <f t="shared" ref="AI47:AJ47" si="795">1.93*D47/100</f>
        <v>12.92779387</v>
      </c>
      <c r="AJ47" s="42">
        <f t="shared" si="795"/>
        <v>11.7779387</v>
      </c>
      <c r="AK47" s="42">
        <f t="shared" si="736"/>
        <v>24.70573256</v>
      </c>
      <c r="AL47" s="42">
        <f t="shared" ref="AL47:AM47" si="796">11.23*D47/100</f>
        <v>75.22234461</v>
      </c>
      <c r="AM47" s="42">
        <f t="shared" si="796"/>
        <v>68.53173656</v>
      </c>
      <c r="AN47" s="42">
        <f t="shared" si="738"/>
        <v>143.7540812</v>
      </c>
      <c r="AO47" s="43">
        <f t="shared" ref="AO47:AP47" si="797">16.02*D47/100</f>
        <v>107.3073874</v>
      </c>
      <c r="AP47" s="43">
        <f t="shared" si="797"/>
        <v>97.76299374</v>
      </c>
      <c r="AQ47" s="43">
        <f t="shared" si="740"/>
        <v>205.0703812</v>
      </c>
      <c r="AR47" s="42">
        <f t="shared" ref="AR47:AS47" si="798">65.63*D47/100</f>
        <v>439.6119748</v>
      </c>
      <c r="AS47" s="42">
        <f t="shared" si="798"/>
        <v>400.5109413</v>
      </c>
      <c r="AT47" s="42">
        <f t="shared" si="742"/>
        <v>840.1229161</v>
      </c>
      <c r="AU47" s="42">
        <f t="shared" ref="AU47:AV47" si="799">30.91*D47/100</f>
        <v>207.045652</v>
      </c>
      <c r="AV47" s="42">
        <f t="shared" si="799"/>
        <v>188.6300959</v>
      </c>
      <c r="AW47" s="42">
        <f t="shared" si="744"/>
        <v>395.6757479</v>
      </c>
      <c r="AX47" s="42">
        <f t="shared" ref="AX47:AY47" si="800">68*D47/100</f>
        <v>455.4870377</v>
      </c>
      <c r="AY47" s="42">
        <f t="shared" si="800"/>
        <v>414.9740059</v>
      </c>
      <c r="AZ47" s="42">
        <f t="shared" si="746"/>
        <v>870.4610436</v>
      </c>
      <c r="BA47" s="42">
        <f t="shared" ref="BA47:BB47" si="801">1.2*D47/100</f>
        <v>8.038006548</v>
      </c>
      <c r="BB47" s="42">
        <f t="shared" si="801"/>
        <v>7.323070692</v>
      </c>
      <c r="BC47" s="42">
        <f t="shared" si="748"/>
        <v>15.36107724</v>
      </c>
      <c r="BD47" s="42">
        <f t="shared" si="749"/>
        <v>188.6911215</v>
      </c>
      <c r="BE47" s="42">
        <f t="shared" si="750"/>
        <v>157.5070455</v>
      </c>
      <c r="BF47" s="42">
        <f t="shared" si="751"/>
        <v>103.3773479</v>
      </c>
      <c r="BG47" s="42">
        <f t="shared" ref="BG47:BH47" si="802">2.11*D47/100</f>
        <v>14.13349485</v>
      </c>
      <c r="BH47" s="42">
        <f t="shared" si="802"/>
        <v>12.8763993</v>
      </c>
      <c r="BI47" s="42">
        <f t="shared" si="753"/>
        <v>27.00989415</v>
      </c>
      <c r="BJ47" s="42">
        <f t="shared" ref="BJ47:BK47" si="803">0.55*D47/100</f>
        <v>3.684086335</v>
      </c>
      <c r="BK47" s="42">
        <f t="shared" si="803"/>
        <v>3.356407401</v>
      </c>
      <c r="BL47" s="42">
        <f t="shared" si="755"/>
        <v>7.040493735</v>
      </c>
      <c r="BM47" s="42">
        <f t="shared" ref="BM47:BN47" si="804">67.31*D47/100</f>
        <v>450.865184</v>
      </c>
      <c r="BN47" s="42">
        <f t="shared" si="804"/>
        <v>410.7632402</v>
      </c>
      <c r="BO47" s="42">
        <f t="shared" si="757"/>
        <v>861.6284242</v>
      </c>
      <c r="BP47" s="42">
        <f t="shared" si="758"/>
        <v>74.68647751</v>
      </c>
      <c r="BQ47" s="42">
        <f t="shared" si="759"/>
        <v>70.24045306</v>
      </c>
      <c r="BR47" s="42">
        <f t="shared" si="760"/>
        <v>144.9269306</v>
      </c>
      <c r="BS47" s="42">
        <f t="shared" ref="BS47:BT47" si="805">3.87*D47/100</f>
        <v>25.92257112</v>
      </c>
      <c r="BT47" s="42">
        <f t="shared" si="805"/>
        <v>23.61690298</v>
      </c>
      <c r="BU47" s="42">
        <f t="shared" si="762"/>
        <v>49.5394741</v>
      </c>
      <c r="BV47" s="42">
        <f t="shared" ref="BV47:BW47" si="806">1.21*D47/100</f>
        <v>8.104989936</v>
      </c>
      <c r="BW47" s="42">
        <f t="shared" si="806"/>
        <v>7.384096281</v>
      </c>
      <c r="BX47" s="42">
        <f t="shared" si="764"/>
        <v>15.48908622</v>
      </c>
      <c r="BY47" s="42">
        <f t="shared" si="765"/>
        <v>2.048143632</v>
      </c>
      <c r="BZ47" s="3"/>
    </row>
    <row r="48" ht="13.5" customHeight="1">
      <c r="A48" s="39"/>
      <c r="B48" s="40">
        <v>4.0</v>
      </c>
      <c r="C48" s="53" t="s">
        <v>82</v>
      </c>
      <c r="D48" s="42">
        <v>520.0742719283129</v>
      </c>
      <c r="E48" s="42">
        <v>442.32731958762884</v>
      </c>
      <c r="F48" s="42">
        <f t="shared" si="766"/>
        <v>962.4015915</v>
      </c>
      <c r="G48" s="42"/>
      <c r="H48" s="42"/>
      <c r="I48" s="43">
        <f t="shared" si="717"/>
        <v>23.81943939</v>
      </c>
      <c r="J48" s="43">
        <f t="shared" si="718"/>
        <v>22.7367376</v>
      </c>
      <c r="K48" s="43">
        <f t="shared" ref="K48:L48" si="807">(1*23.5*D48)/1000</f>
        <v>12.22174539</v>
      </c>
      <c r="L48" s="43">
        <f t="shared" si="807"/>
        <v>10.39469201</v>
      </c>
      <c r="M48" s="42">
        <f t="shared" si="720"/>
        <v>22.6164374</v>
      </c>
      <c r="N48" s="42">
        <f t="shared" ref="N48:O48" si="808">4.99*D48/100</f>
        <v>25.95170617</v>
      </c>
      <c r="O48" s="42">
        <f t="shared" si="808"/>
        <v>22.07213325</v>
      </c>
      <c r="P48" s="42">
        <f t="shared" si="722"/>
        <v>48.02383942</v>
      </c>
      <c r="Q48" s="42">
        <f t="shared" ref="Q48:R48" si="809">7.4*D48/100</f>
        <v>38.48549612</v>
      </c>
      <c r="R48" s="42">
        <f t="shared" si="809"/>
        <v>32.73222165</v>
      </c>
      <c r="S48" s="42">
        <f t="shared" si="724"/>
        <v>71.21771777</v>
      </c>
      <c r="T48" s="42">
        <f t="shared" ref="T48:U48" si="810">12.23*D48/100</f>
        <v>63.60508346</v>
      </c>
      <c r="U48" s="42">
        <f t="shared" si="810"/>
        <v>54.09663119</v>
      </c>
      <c r="V48" s="42">
        <f t="shared" si="726"/>
        <v>117.7017146</v>
      </c>
      <c r="W48" s="43">
        <f t="shared" ref="W48:X48" si="811">+T48-K48</f>
        <v>51.38333807</v>
      </c>
      <c r="X48" s="43">
        <f t="shared" si="811"/>
        <v>43.70193918</v>
      </c>
      <c r="Y48" s="42">
        <f t="shared" si="728"/>
        <v>95.08527724</v>
      </c>
      <c r="Z48" s="43">
        <f t="shared" ref="Z48:AA48" si="812">4.1*D48/100</f>
        <v>21.32304515</v>
      </c>
      <c r="AA48" s="43">
        <f t="shared" si="812"/>
        <v>18.1354201</v>
      </c>
      <c r="AB48" s="43">
        <f t="shared" si="730"/>
        <v>39.45846525</v>
      </c>
      <c r="AC48" s="42">
        <f t="shared" ref="AC48:AD48" si="813">2.1*D48/100</f>
        <v>10.92155971</v>
      </c>
      <c r="AD48" s="42">
        <f t="shared" si="813"/>
        <v>9.288873711</v>
      </c>
      <c r="AE48" s="42">
        <f t="shared" si="732"/>
        <v>20.21043342</v>
      </c>
      <c r="AF48" s="42">
        <f t="shared" ref="AF48:AG48" si="814">2.01*D48/100</f>
        <v>10.45349287</v>
      </c>
      <c r="AG48" s="42">
        <f t="shared" si="814"/>
        <v>8.890779124</v>
      </c>
      <c r="AH48" s="42">
        <f t="shared" si="734"/>
        <v>19.34427199</v>
      </c>
      <c r="AI48" s="42">
        <f t="shared" ref="AI48:AJ48" si="815">1.93*D48/100</f>
        <v>10.03743345</v>
      </c>
      <c r="AJ48" s="42">
        <f t="shared" si="815"/>
        <v>8.536917268</v>
      </c>
      <c r="AK48" s="42">
        <f t="shared" si="736"/>
        <v>18.57435072</v>
      </c>
      <c r="AL48" s="42">
        <f t="shared" ref="AL48:AM48" si="816">11.23*D48/100</f>
        <v>58.40434074</v>
      </c>
      <c r="AM48" s="42">
        <f t="shared" si="816"/>
        <v>49.67335799</v>
      </c>
      <c r="AN48" s="42">
        <f t="shared" si="738"/>
        <v>108.0776987</v>
      </c>
      <c r="AO48" s="43">
        <f t="shared" ref="AO48:AP48" si="817">16.02*D48/100</f>
        <v>83.31589836</v>
      </c>
      <c r="AP48" s="43">
        <f t="shared" si="817"/>
        <v>70.8608366</v>
      </c>
      <c r="AQ48" s="43">
        <f t="shared" si="740"/>
        <v>154.176735</v>
      </c>
      <c r="AR48" s="42">
        <f t="shared" ref="AR48:AS48" si="818">65.63*D48/100</f>
        <v>341.3247447</v>
      </c>
      <c r="AS48" s="42">
        <f t="shared" si="818"/>
        <v>290.2994198</v>
      </c>
      <c r="AT48" s="42">
        <f t="shared" si="742"/>
        <v>631.6241645</v>
      </c>
      <c r="AU48" s="42">
        <f t="shared" ref="AU48:AV48" si="819">30.91*D48/100</f>
        <v>160.7549575</v>
      </c>
      <c r="AV48" s="42">
        <f t="shared" si="819"/>
        <v>136.7233745</v>
      </c>
      <c r="AW48" s="42">
        <f t="shared" si="744"/>
        <v>297.4783319</v>
      </c>
      <c r="AX48" s="42">
        <f t="shared" ref="AX48:AY48" si="820">68*D48/100</f>
        <v>353.6505049</v>
      </c>
      <c r="AY48" s="42">
        <f t="shared" si="820"/>
        <v>300.7825773</v>
      </c>
      <c r="AZ48" s="42">
        <f t="shared" si="746"/>
        <v>654.4330822</v>
      </c>
      <c r="BA48" s="42">
        <f t="shared" ref="BA48:BB48" si="821">1.2*D48/100</f>
        <v>6.240891263</v>
      </c>
      <c r="BB48" s="42">
        <f t="shared" si="821"/>
        <v>5.307927835</v>
      </c>
      <c r="BC48" s="42">
        <f t="shared" si="748"/>
        <v>11.5488191</v>
      </c>
      <c r="BD48" s="42">
        <f t="shared" si="749"/>
        <v>136.7676072</v>
      </c>
      <c r="BE48" s="42">
        <f t="shared" si="750"/>
        <v>114.1646812</v>
      </c>
      <c r="BF48" s="42">
        <f t="shared" si="751"/>
        <v>74.93024794</v>
      </c>
      <c r="BG48" s="42">
        <f t="shared" ref="BG48:BH48" si="822">2.11*D48/100</f>
        <v>10.97356714</v>
      </c>
      <c r="BH48" s="42">
        <f t="shared" si="822"/>
        <v>9.333106443</v>
      </c>
      <c r="BI48" s="42">
        <f t="shared" si="753"/>
        <v>20.30667358</v>
      </c>
      <c r="BJ48" s="42">
        <f t="shared" ref="BJ48:BK48" si="823">0.55*D48/100</f>
        <v>2.860408496</v>
      </c>
      <c r="BK48" s="42">
        <f t="shared" si="823"/>
        <v>2.432800258</v>
      </c>
      <c r="BL48" s="42">
        <f t="shared" si="755"/>
        <v>5.293208753</v>
      </c>
      <c r="BM48" s="42">
        <f t="shared" ref="BM48:BN48" si="824">67.31*D48/100</f>
        <v>350.0619924</v>
      </c>
      <c r="BN48" s="42">
        <f t="shared" si="824"/>
        <v>297.7305188</v>
      </c>
      <c r="BO48" s="42">
        <f t="shared" si="757"/>
        <v>647.7925112</v>
      </c>
      <c r="BP48" s="42">
        <f t="shared" si="758"/>
        <v>57.98828132</v>
      </c>
      <c r="BQ48" s="42">
        <f t="shared" si="759"/>
        <v>50.91187448</v>
      </c>
      <c r="BR48" s="42">
        <f t="shared" si="760"/>
        <v>108.9001558</v>
      </c>
      <c r="BS48" s="42">
        <f t="shared" ref="BS48:BT48" si="825">3.87*D48/100</f>
        <v>20.12687432</v>
      </c>
      <c r="BT48" s="42">
        <f t="shared" si="825"/>
        <v>17.11806727</v>
      </c>
      <c r="BU48" s="42">
        <f t="shared" si="762"/>
        <v>37.24494159</v>
      </c>
      <c r="BV48" s="42">
        <f t="shared" ref="BV48:BW48" si="826">1.21*D48/100</f>
        <v>6.29289869</v>
      </c>
      <c r="BW48" s="42">
        <f t="shared" si="826"/>
        <v>5.352160567</v>
      </c>
      <c r="BX48" s="42">
        <f t="shared" si="764"/>
        <v>11.64505926</v>
      </c>
      <c r="BY48" s="42">
        <f t="shared" si="765"/>
        <v>1.539842546</v>
      </c>
      <c r="BZ48" s="3"/>
    </row>
    <row r="49" ht="13.5" customHeight="1">
      <c r="A49" s="39"/>
      <c r="B49" s="40">
        <v>5.0</v>
      </c>
      <c r="C49" s="53" t="s">
        <v>83</v>
      </c>
      <c r="D49" s="42">
        <v>533.6887816646562</v>
      </c>
      <c r="E49" s="42">
        <v>457.0427098674521</v>
      </c>
      <c r="F49" s="42">
        <f t="shared" si="766"/>
        <v>990.7314915</v>
      </c>
      <c r="G49" s="42"/>
      <c r="H49" s="42"/>
      <c r="I49" s="43">
        <f t="shared" si="717"/>
        <v>24.52060442</v>
      </c>
      <c r="J49" s="43">
        <f t="shared" si="718"/>
        <v>23.40603149</v>
      </c>
      <c r="K49" s="43">
        <f t="shared" ref="K49:L49" si="827">(1*23.5*D49)/1000</f>
        <v>12.54168637</v>
      </c>
      <c r="L49" s="43">
        <f t="shared" si="827"/>
        <v>10.74050368</v>
      </c>
      <c r="M49" s="42">
        <f t="shared" si="720"/>
        <v>23.28219005</v>
      </c>
      <c r="N49" s="42">
        <f t="shared" ref="N49:O49" si="828">4.99*D49/100</f>
        <v>26.63107021</v>
      </c>
      <c r="O49" s="42">
        <f t="shared" si="828"/>
        <v>22.80643122</v>
      </c>
      <c r="P49" s="42">
        <f t="shared" si="722"/>
        <v>49.43750143</v>
      </c>
      <c r="Q49" s="42">
        <f t="shared" ref="Q49:R49" si="829">7.4*D49/100</f>
        <v>39.49296984</v>
      </c>
      <c r="R49" s="42">
        <f t="shared" si="829"/>
        <v>33.82116053</v>
      </c>
      <c r="S49" s="42">
        <f t="shared" si="724"/>
        <v>73.31413037</v>
      </c>
      <c r="T49" s="42">
        <f t="shared" ref="T49:U49" si="830">12.23*D49/100</f>
        <v>65.270138</v>
      </c>
      <c r="U49" s="42">
        <f t="shared" si="830"/>
        <v>55.89632342</v>
      </c>
      <c r="V49" s="42">
        <f t="shared" si="726"/>
        <v>121.1664614</v>
      </c>
      <c r="W49" s="43">
        <f t="shared" ref="W49:X49" si="831">+T49-K49</f>
        <v>52.72845163</v>
      </c>
      <c r="X49" s="43">
        <f t="shared" si="831"/>
        <v>45.15581973</v>
      </c>
      <c r="Y49" s="42">
        <f t="shared" si="728"/>
        <v>97.88427136</v>
      </c>
      <c r="Z49" s="43">
        <f t="shared" ref="Z49:AA49" si="832">4.1*D49/100</f>
        <v>21.88124005</v>
      </c>
      <c r="AA49" s="43">
        <f t="shared" si="832"/>
        <v>18.7387511</v>
      </c>
      <c r="AB49" s="43">
        <f t="shared" si="730"/>
        <v>40.61999115</v>
      </c>
      <c r="AC49" s="42">
        <f t="shared" ref="AC49:AD49" si="833">2.1*D49/100</f>
        <v>11.20746441</v>
      </c>
      <c r="AD49" s="42">
        <f t="shared" si="833"/>
        <v>9.597896907</v>
      </c>
      <c r="AE49" s="42">
        <f t="shared" si="732"/>
        <v>20.80536132</v>
      </c>
      <c r="AF49" s="42">
        <f t="shared" ref="AF49:AG49" si="834">2.01*D49/100</f>
        <v>10.72714451</v>
      </c>
      <c r="AG49" s="42">
        <f t="shared" si="834"/>
        <v>9.186558468</v>
      </c>
      <c r="AH49" s="42">
        <f t="shared" si="734"/>
        <v>19.91370298</v>
      </c>
      <c r="AI49" s="42">
        <f t="shared" ref="AI49:AJ49" si="835">1.93*D49/100</f>
        <v>10.30019349</v>
      </c>
      <c r="AJ49" s="42">
        <f t="shared" si="835"/>
        <v>8.8209243</v>
      </c>
      <c r="AK49" s="42">
        <f t="shared" si="736"/>
        <v>19.12111779</v>
      </c>
      <c r="AL49" s="42">
        <f t="shared" ref="AL49:AM49" si="836">11.23*D49/100</f>
        <v>59.93325018</v>
      </c>
      <c r="AM49" s="42">
        <f t="shared" si="836"/>
        <v>51.32589632</v>
      </c>
      <c r="AN49" s="42">
        <f t="shared" si="738"/>
        <v>111.2591465</v>
      </c>
      <c r="AO49" s="43">
        <f t="shared" ref="AO49:AP49" si="837">16.02*D49/100</f>
        <v>85.49694282</v>
      </c>
      <c r="AP49" s="43">
        <f t="shared" si="837"/>
        <v>73.21824212</v>
      </c>
      <c r="AQ49" s="43">
        <f t="shared" si="740"/>
        <v>158.7151849</v>
      </c>
      <c r="AR49" s="42">
        <f t="shared" ref="AR49:AS49" si="838">65.63*D49/100</f>
        <v>350.2599474</v>
      </c>
      <c r="AS49" s="42">
        <f t="shared" si="838"/>
        <v>299.9571305</v>
      </c>
      <c r="AT49" s="42">
        <f t="shared" si="742"/>
        <v>650.2170779</v>
      </c>
      <c r="AU49" s="42">
        <f t="shared" ref="AU49:AV49" si="839">30.91*D49/100</f>
        <v>164.9632024</v>
      </c>
      <c r="AV49" s="42">
        <f t="shared" si="839"/>
        <v>141.2719016</v>
      </c>
      <c r="AW49" s="42">
        <f t="shared" si="744"/>
        <v>306.235104</v>
      </c>
      <c r="AX49" s="42">
        <f t="shared" ref="AX49:AY49" si="840">68*D49/100</f>
        <v>362.9083715</v>
      </c>
      <c r="AY49" s="42">
        <f t="shared" si="840"/>
        <v>310.7890427</v>
      </c>
      <c r="AZ49" s="42">
        <f t="shared" si="746"/>
        <v>673.6974142</v>
      </c>
      <c r="BA49" s="42">
        <f t="shared" ref="BA49:BB49" si="841">1.2*D49/100</f>
        <v>6.40426538</v>
      </c>
      <c r="BB49" s="42">
        <f t="shared" si="841"/>
        <v>5.484512518</v>
      </c>
      <c r="BC49" s="42">
        <f t="shared" si="748"/>
        <v>11.8887779</v>
      </c>
      <c r="BD49" s="42">
        <f t="shared" si="749"/>
        <v>141.3176059</v>
      </c>
      <c r="BE49" s="42">
        <f t="shared" si="750"/>
        <v>117.9627234</v>
      </c>
      <c r="BF49" s="42">
        <f t="shared" si="751"/>
        <v>77.42303505</v>
      </c>
      <c r="BG49" s="42">
        <f t="shared" ref="BG49:BH49" si="842">2.11*D49/100</f>
        <v>11.26083329</v>
      </c>
      <c r="BH49" s="42">
        <f t="shared" si="842"/>
        <v>9.643601178</v>
      </c>
      <c r="BI49" s="42">
        <f t="shared" si="753"/>
        <v>20.90443447</v>
      </c>
      <c r="BJ49" s="42">
        <f t="shared" ref="BJ49:BK49" si="843">0.55*D49/100</f>
        <v>2.935288299</v>
      </c>
      <c r="BK49" s="42">
        <f t="shared" si="843"/>
        <v>2.513734904</v>
      </c>
      <c r="BL49" s="42">
        <f t="shared" si="755"/>
        <v>5.449023203</v>
      </c>
      <c r="BM49" s="42">
        <f t="shared" ref="BM49:BN49" si="844">67.31*D49/100</f>
        <v>359.2259189</v>
      </c>
      <c r="BN49" s="42">
        <f t="shared" si="844"/>
        <v>307.635448</v>
      </c>
      <c r="BO49" s="42">
        <f t="shared" si="757"/>
        <v>666.861367</v>
      </c>
      <c r="BP49" s="42">
        <f t="shared" si="758"/>
        <v>59.50629916</v>
      </c>
      <c r="BQ49" s="42">
        <f t="shared" si="759"/>
        <v>52.60561591</v>
      </c>
      <c r="BR49" s="42">
        <f t="shared" si="760"/>
        <v>112.1119151</v>
      </c>
      <c r="BS49" s="42">
        <f t="shared" ref="BS49:BT49" si="845">3.87*D49/100</f>
        <v>20.65375585</v>
      </c>
      <c r="BT49" s="42">
        <f t="shared" si="845"/>
        <v>17.68755287</v>
      </c>
      <c r="BU49" s="42">
        <f t="shared" si="762"/>
        <v>38.34130872</v>
      </c>
      <c r="BV49" s="42">
        <f t="shared" ref="BV49:BW49" si="846">1.21*D49/100</f>
        <v>6.457634258</v>
      </c>
      <c r="BW49" s="42">
        <f t="shared" si="846"/>
        <v>5.530216789</v>
      </c>
      <c r="BX49" s="42">
        <f t="shared" si="764"/>
        <v>11.98785105</v>
      </c>
      <c r="BY49" s="42">
        <f t="shared" si="765"/>
        <v>1.585170386</v>
      </c>
      <c r="BZ49" s="3"/>
    </row>
    <row r="50" ht="13.5" customHeight="1">
      <c r="A50" s="39"/>
      <c r="B50" s="40">
        <v>6.0</v>
      </c>
      <c r="C50" s="53" t="s">
        <v>84</v>
      </c>
      <c r="D50" s="42">
        <v>1313.3463725659142</v>
      </c>
      <c r="E50" s="42">
        <v>1129.6226067746686</v>
      </c>
      <c r="F50" s="42">
        <f t="shared" si="766"/>
        <v>2442.968979</v>
      </c>
      <c r="G50" s="42"/>
      <c r="H50" s="42"/>
      <c r="I50" s="43">
        <f t="shared" si="717"/>
        <v>60.46348224</v>
      </c>
      <c r="J50" s="43">
        <f t="shared" si="718"/>
        <v>57.71514214</v>
      </c>
      <c r="K50" s="43">
        <f t="shared" ref="K50:L50" si="847">(1*23.5*D50)/1000</f>
        <v>30.86363976</v>
      </c>
      <c r="L50" s="43">
        <f t="shared" si="847"/>
        <v>26.54613126</v>
      </c>
      <c r="M50" s="42">
        <f t="shared" si="720"/>
        <v>57.40977101</v>
      </c>
      <c r="N50" s="42">
        <f t="shared" ref="N50:O50" si="848">4.99*D50/100</f>
        <v>65.53598399</v>
      </c>
      <c r="O50" s="42">
        <f t="shared" si="848"/>
        <v>56.36816808</v>
      </c>
      <c r="P50" s="42">
        <f t="shared" si="722"/>
        <v>121.9041521</v>
      </c>
      <c r="Q50" s="42">
        <f t="shared" ref="Q50:R50" si="849">7.4*D50/100</f>
        <v>97.18763157</v>
      </c>
      <c r="R50" s="42">
        <f t="shared" si="849"/>
        <v>83.5920729</v>
      </c>
      <c r="S50" s="42">
        <f t="shared" si="724"/>
        <v>180.7797045</v>
      </c>
      <c r="T50" s="42">
        <f t="shared" ref="T50:U50" si="850">12.23*D50/100</f>
        <v>160.6222614</v>
      </c>
      <c r="U50" s="42">
        <f t="shared" si="850"/>
        <v>138.1528448</v>
      </c>
      <c r="V50" s="42">
        <f t="shared" si="726"/>
        <v>298.7751062</v>
      </c>
      <c r="W50" s="43">
        <f t="shared" ref="W50:X50" si="851">+T50-K50</f>
        <v>129.7586216</v>
      </c>
      <c r="X50" s="43">
        <f t="shared" si="851"/>
        <v>111.6067135</v>
      </c>
      <c r="Y50" s="42">
        <f t="shared" si="728"/>
        <v>241.3653352</v>
      </c>
      <c r="Z50" s="43">
        <f t="shared" ref="Z50:AA50" si="852">4.1*D50/100</f>
        <v>53.84720128</v>
      </c>
      <c r="AA50" s="43">
        <f t="shared" si="852"/>
        <v>46.31452688</v>
      </c>
      <c r="AB50" s="43">
        <f t="shared" si="730"/>
        <v>100.1617282</v>
      </c>
      <c r="AC50" s="42">
        <f t="shared" ref="AC50:AD50" si="853">2.1*D50/100</f>
        <v>27.58027382</v>
      </c>
      <c r="AD50" s="42">
        <f t="shared" si="853"/>
        <v>23.72207474</v>
      </c>
      <c r="AE50" s="42">
        <f t="shared" si="732"/>
        <v>51.30234857</v>
      </c>
      <c r="AF50" s="42">
        <f t="shared" ref="AF50:AG50" si="854">2.01*D50/100</f>
        <v>26.39826209</v>
      </c>
      <c r="AG50" s="42">
        <f t="shared" si="854"/>
        <v>22.7054144</v>
      </c>
      <c r="AH50" s="42">
        <f t="shared" si="734"/>
        <v>49.10367648</v>
      </c>
      <c r="AI50" s="42">
        <f t="shared" ref="AI50:AJ50" si="855">1.93*D50/100</f>
        <v>25.34758499</v>
      </c>
      <c r="AJ50" s="42">
        <f t="shared" si="855"/>
        <v>21.80171631</v>
      </c>
      <c r="AK50" s="42">
        <f t="shared" si="736"/>
        <v>47.1493013</v>
      </c>
      <c r="AL50" s="42">
        <f t="shared" ref="AL50:AM50" si="856">11.23*D50/100</f>
        <v>147.4887976</v>
      </c>
      <c r="AM50" s="42">
        <f t="shared" si="856"/>
        <v>126.8566187</v>
      </c>
      <c r="AN50" s="42">
        <f t="shared" si="738"/>
        <v>274.3454164</v>
      </c>
      <c r="AO50" s="43">
        <f t="shared" ref="AO50:AP50" si="857">16.02*D50/100</f>
        <v>210.3980889</v>
      </c>
      <c r="AP50" s="43">
        <f t="shared" si="857"/>
        <v>180.9655416</v>
      </c>
      <c r="AQ50" s="43">
        <f t="shared" si="740"/>
        <v>391.3636305</v>
      </c>
      <c r="AR50" s="42">
        <f t="shared" ref="AR50:AS50" si="858">65.63*D50/100</f>
        <v>861.9492243</v>
      </c>
      <c r="AS50" s="42">
        <f t="shared" si="858"/>
        <v>741.3713168</v>
      </c>
      <c r="AT50" s="42">
        <f t="shared" si="742"/>
        <v>1603.320541</v>
      </c>
      <c r="AU50" s="42">
        <f t="shared" ref="AU50:AV50" si="859">30.91*D50/100</f>
        <v>405.9553638</v>
      </c>
      <c r="AV50" s="42">
        <f t="shared" si="859"/>
        <v>349.1663478</v>
      </c>
      <c r="AW50" s="42">
        <f t="shared" si="744"/>
        <v>755.1217115</v>
      </c>
      <c r="AX50" s="42">
        <f t="shared" ref="AX50:AY50" si="860">68*D50/100</f>
        <v>893.0755333</v>
      </c>
      <c r="AY50" s="42">
        <f t="shared" si="860"/>
        <v>768.1433726</v>
      </c>
      <c r="AZ50" s="42">
        <f t="shared" si="746"/>
        <v>1661.218906</v>
      </c>
      <c r="BA50" s="42">
        <f t="shared" ref="BA50:BB50" si="861">1.2*D50/100</f>
        <v>15.76015647</v>
      </c>
      <c r="BB50" s="42">
        <f t="shared" si="861"/>
        <v>13.55547128</v>
      </c>
      <c r="BC50" s="42">
        <f t="shared" si="748"/>
        <v>29.31562775</v>
      </c>
      <c r="BD50" s="42">
        <f t="shared" si="749"/>
        <v>349.27931</v>
      </c>
      <c r="BE50" s="42">
        <f t="shared" si="750"/>
        <v>291.5555948</v>
      </c>
      <c r="BF50" s="42">
        <f t="shared" si="751"/>
        <v>191.3580696</v>
      </c>
      <c r="BG50" s="42">
        <f t="shared" ref="BG50:BH50" si="862">2.11*D50/100</f>
        <v>27.71160846</v>
      </c>
      <c r="BH50" s="42">
        <f t="shared" si="862"/>
        <v>23.835037</v>
      </c>
      <c r="BI50" s="42">
        <f t="shared" si="753"/>
        <v>51.54664546</v>
      </c>
      <c r="BJ50" s="42">
        <f t="shared" ref="BJ50:BK50" si="863">0.55*D50/100</f>
        <v>7.223405049</v>
      </c>
      <c r="BK50" s="42">
        <f t="shared" si="863"/>
        <v>6.212924337</v>
      </c>
      <c r="BL50" s="42">
        <f t="shared" si="755"/>
        <v>13.43632939</v>
      </c>
      <c r="BM50" s="42">
        <f t="shared" ref="BM50:BN50" si="864">67.31*D50/100</f>
        <v>884.0134434</v>
      </c>
      <c r="BN50" s="42">
        <f t="shared" si="864"/>
        <v>760.3489766</v>
      </c>
      <c r="BO50" s="42">
        <f t="shared" si="757"/>
        <v>1644.36242</v>
      </c>
      <c r="BP50" s="42">
        <f t="shared" si="758"/>
        <v>146.4381205</v>
      </c>
      <c r="BQ50" s="42">
        <f t="shared" si="759"/>
        <v>130.019562</v>
      </c>
      <c r="BR50" s="42">
        <f t="shared" si="760"/>
        <v>276.4576826</v>
      </c>
      <c r="BS50" s="42">
        <f t="shared" ref="BS50:BT50" si="865">3.87*D50/100</f>
        <v>50.82650462</v>
      </c>
      <c r="BT50" s="42">
        <f t="shared" si="865"/>
        <v>43.71639488</v>
      </c>
      <c r="BU50" s="42">
        <f t="shared" si="762"/>
        <v>94.5428995</v>
      </c>
      <c r="BV50" s="42">
        <f t="shared" ref="BV50:BW50" si="866">1.21*D50/100</f>
        <v>15.89149111</v>
      </c>
      <c r="BW50" s="42">
        <f t="shared" si="866"/>
        <v>13.66843354</v>
      </c>
      <c r="BX50" s="42">
        <f t="shared" si="764"/>
        <v>29.55992465</v>
      </c>
      <c r="BY50" s="42">
        <f t="shared" si="765"/>
        <v>3.908750367</v>
      </c>
      <c r="BZ50" s="3"/>
    </row>
    <row r="51" ht="13.5" customHeight="1">
      <c r="A51" s="44"/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3"/>
    </row>
    <row r="52" ht="14.25" customHeight="1">
      <c r="A52" s="49" t="s">
        <v>85</v>
      </c>
      <c r="B52" s="50" t="s">
        <v>86</v>
      </c>
      <c r="C52" s="51"/>
      <c r="D52" s="36">
        <v>43270.0</v>
      </c>
      <c r="E52" s="36">
        <v>43481.0</v>
      </c>
      <c r="F52" s="36">
        <f>D52+E52</f>
        <v>86751</v>
      </c>
      <c r="G52" s="37"/>
      <c r="H52" s="37"/>
      <c r="I52" s="38">
        <f t="shared" ref="I52:I57" si="887">(1.1*22.5*F52)/1000</f>
        <v>2147.08725</v>
      </c>
      <c r="J52" s="38">
        <f t="shared" ref="J52:J57" si="888">(1.05*22.5*F52)/1000</f>
        <v>2049.492375</v>
      </c>
      <c r="K52" s="38">
        <f t="shared" ref="K52:L52" si="867">(1*23.5*D52)/1000</f>
        <v>1016.845</v>
      </c>
      <c r="L52" s="38">
        <f t="shared" si="867"/>
        <v>1021.8035</v>
      </c>
      <c r="M52" s="38">
        <f t="shared" ref="M52:M57" si="890">K52+L52</f>
        <v>2038.6485</v>
      </c>
      <c r="N52" s="38">
        <f t="shared" ref="N52:O52" si="868">4.99*D52/100</f>
        <v>2159.173</v>
      </c>
      <c r="O52" s="38">
        <f t="shared" si="868"/>
        <v>2169.7019</v>
      </c>
      <c r="P52" s="38">
        <f t="shared" ref="P52:P57" si="892">N52+O52</f>
        <v>4328.8749</v>
      </c>
      <c r="Q52" s="38">
        <f t="shared" ref="Q52:R52" si="869">7.4*D52/100</f>
        <v>3201.98</v>
      </c>
      <c r="R52" s="38">
        <f t="shared" si="869"/>
        <v>3217.594</v>
      </c>
      <c r="S52" s="38">
        <f t="shared" ref="S52:S57" si="894">Q52+R52</f>
        <v>6419.574</v>
      </c>
      <c r="T52" s="38">
        <f t="shared" ref="T52:U52" si="870">12.23*D52/100</f>
        <v>5291.921</v>
      </c>
      <c r="U52" s="38">
        <f t="shared" si="870"/>
        <v>5317.7263</v>
      </c>
      <c r="V52" s="38">
        <f t="shared" ref="V52:V57" si="896">T52+U52</f>
        <v>10609.6473</v>
      </c>
      <c r="W52" s="38">
        <f t="shared" ref="W52:X52" si="871">+T52-K52</f>
        <v>4275.076</v>
      </c>
      <c r="X52" s="38">
        <f t="shared" si="871"/>
        <v>4295.9228</v>
      </c>
      <c r="Y52" s="38">
        <f t="shared" ref="Y52:Y57" si="898">W52+X52</f>
        <v>8570.9988</v>
      </c>
      <c r="Z52" s="38">
        <f t="shared" ref="Z52:AA52" si="872">4.1*D52/100</f>
        <v>1774.07</v>
      </c>
      <c r="AA52" s="38">
        <f t="shared" si="872"/>
        <v>1782.721</v>
      </c>
      <c r="AB52" s="38">
        <f t="shared" ref="AB52:AB57" si="900">Z52+AA52</f>
        <v>3556.791</v>
      </c>
      <c r="AC52" s="38">
        <f t="shared" ref="AC52:AD52" si="873">2.1*D52/100</f>
        <v>908.67</v>
      </c>
      <c r="AD52" s="38">
        <f t="shared" si="873"/>
        <v>913.101</v>
      </c>
      <c r="AE52" s="38">
        <f t="shared" ref="AE52:AE57" si="902">AC52+AD52</f>
        <v>1821.771</v>
      </c>
      <c r="AF52" s="38">
        <f t="shared" ref="AF52:AG52" si="874">2.01*D52/100</f>
        <v>869.727</v>
      </c>
      <c r="AG52" s="38">
        <f t="shared" si="874"/>
        <v>873.9681</v>
      </c>
      <c r="AH52" s="38">
        <f t="shared" ref="AH52:AH57" si="904">AF52+AG52</f>
        <v>1743.6951</v>
      </c>
      <c r="AI52" s="38">
        <f t="shared" ref="AI52:AJ52" si="875">1.93*D52/100</f>
        <v>835.111</v>
      </c>
      <c r="AJ52" s="38">
        <f t="shared" si="875"/>
        <v>839.1833</v>
      </c>
      <c r="AK52" s="38">
        <f t="shared" ref="AK52:AK57" si="906">AI52+AJ52</f>
        <v>1674.2943</v>
      </c>
      <c r="AL52" s="38">
        <f t="shared" ref="AL52:AM52" si="876">11.23*D52/100</f>
        <v>4859.221</v>
      </c>
      <c r="AM52" s="38">
        <f t="shared" si="876"/>
        <v>4882.9163</v>
      </c>
      <c r="AN52" s="38">
        <f t="shared" ref="AN52:AN57" si="908">AL52+AM52</f>
        <v>9742.1373</v>
      </c>
      <c r="AO52" s="38">
        <f t="shared" ref="AO52:AP52" si="877">16.02*D52/100</f>
        <v>6931.854</v>
      </c>
      <c r="AP52" s="38">
        <f t="shared" si="877"/>
        <v>6965.6562</v>
      </c>
      <c r="AQ52" s="38">
        <f t="shared" ref="AQ52:AQ57" si="910">AO52+AP52</f>
        <v>13897.5102</v>
      </c>
      <c r="AR52" s="38">
        <f t="shared" ref="AR52:AS52" si="878">65.63*D52/100</f>
        <v>28398.101</v>
      </c>
      <c r="AS52" s="38">
        <f t="shared" si="878"/>
        <v>28536.5803</v>
      </c>
      <c r="AT52" s="38">
        <f t="shared" ref="AT52:AT57" si="912">AR52+AS52</f>
        <v>56934.6813</v>
      </c>
      <c r="AU52" s="38">
        <f t="shared" ref="AU52:AV52" si="879">30.91*D52/100</f>
        <v>13374.757</v>
      </c>
      <c r="AV52" s="38">
        <f t="shared" si="879"/>
        <v>13439.9771</v>
      </c>
      <c r="AW52" s="38">
        <f t="shared" ref="AW52:AW57" si="914">AU52+AV52</f>
        <v>26814.7341</v>
      </c>
      <c r="AX52" s="38">
        <f t="shared" ref="AX52:AY52" si="880">68*D52/100</f>
        <v>29423.6</v>
      </c>
      <c r="AY52" s="38">
        <f t="shared" si="880"/>
        <v>29567.08</v>
      </c>
      <c r="AZ52" s="38">
        <f t="shared" ref="AZ52:AZ57" si="916">AX52+AY52</f>
        <v>58990.68</v>
      </c>
      <c r="BA52" s="38">
        <f t="shared" ref="BA52:BB52" si="881">1.2*D52/100</f>
        <v>519.24</v>
      </c>
      <c r="BB52" s="38">
        <f t="shared" si="881"/>
        <v>521.772</v>
      </c>
      <c r="BC52" s="38">
        <f t="shared" ref="BC52:BC57" si="918">BA52+BB52</f>
        <v>1041.012</v>
      </c>
      <c r="BD52" s="38">
        <f t="shared" ref="BD52:BD57" si="919">30.92*E52/100</f>
        <v>13444.3252</v>
      </c>
      <c r="BE52" s="38">
        <f t="shared" ref="BE52:BE57" si="920">25.81*E52/100</f>
        <v>11222.4461</v>
      </c>
      <c r="BF52" s="38">
        <f t="shared" ref="BF52:BF57" si="921">16.94*E52/100</f>
        <v>7365.6814</v>
      </c>
      <c r="BG52" s="38">
        <f t="shared" ref="BG52:BH52" si="882">2.11*D52/100</f>
        <v>912.997</v>
      </c>
      <c r="BH52" s="38">
        <f t="shared" si="882"/>
        <v>917.4491</v>
      </c>
      <c r="BI52" s="38">
        <f t="shared" ref="BI52:BI57" si="923">BG52+BH52</f>
        <v>1830.4461</v>
      </c>
      <c r="BJ52" s="38">
        <f t="shared" ref="BJ52:BK52" si="883">0.55*D52/100</f>
        <v>237.985</v>
      </c>
      <c r="BK52" s="38">
        <f t="shared" si="883"/>
        <v>239.1455</v>
      </c>
      <c r="BL52" s="38">
        <f t="shared" ref="BL52:BL57" si="925">BJ52+BK52</f>
        <v>477.1305</v>
      </c>
      <c r="BM52" s="38">
        <f t="shared" ref="BM52:BN52" si="884">67.31*D52/100</f>
        <v>29125.037</v>
      </c>
      <c r="BN52" s="38">
        <f t="shared" si="884"/>
        <v>29267.0611</v>
      </c>
      <c r="BO52" s="38">
        <f t="shared" ref="BO52:BO57" si="927">BM52+BN52</f>
        <v>58392.0981</v>
      </c>
      <c r="BP52" s="38">
        <f t="shared" ref="BP52:BP57" si="928">11.15*D52/100</f>
        <v>4824.605</v>
      </c>
      <c r="BQ52" s="38">
        <f t="shared" ref="BQ52:BQ57" si="929">11.51*E52/100</f>
        <v>5004.6631</v>
      </c>
      <c r="BR52" s="38">
        <f t="shared" ref="BR52:BR57" si="930">BP52+BQ52</f>
        <v>9829.2681</v>
      </c>
      <c r="BS52" s="38">
        <f t="shared" ref="BS52:BT52" si="885">3.87*D52/100</f>
        <v>1674.549</v>
      </c>
      <c r="BT52" s="38">
        <f t="shared" si="885"/>
        <v>1682.7147</v>
      </c>
      <c r="BU52" s="38">
        <f t="shared" ref="BU52:BU57" si="932">BS52+BT52</f>
        <v>3357.2637</v>
      </c>
      <c r="BV52" s="38">
        <f t="shared" ref="BV52:BW52" si="886">1.21*D52/100</f>
        <v>523.567</v>
      </c>
      <c r="BW52" s="38">
        <f t="shared" si="886"/>
        <v>526.1201</v>
      </c>
      <c r="BX52" s="38">
        <f t="shared" ref="BX52:BX57" si="934">BV52+BW52</f>
        <v>1049.6871</v>
      </c>
      <c r="BY52" s="38">
        <f t="shared" ref="BY52:BY57" si="935">$BY$5*F52</f>
        <v>138.8016</v>
      </c>
      <c r="BZ52" s="3"/>
    </row>
    <row r="53" ht="14.25" customHeight="1">
      <c r="A53" s="39"/>
      <c r="B53" s="40">
        <v>1.0</v>
      </c>
      <c r="C53" s="65" t="s">
        <v>87</v>
      </c>
      <c r="D53" s="42">
        <v>7897.385550245443</v>
      </c>
      <c r="E53" s="42">
        <v>8226.493455297832</v>
      </c>
      <c r="F53" s="42">
        <f t="shared" ref="F53:F57" si="936">+D53+E53</f>
        <v>16123.87901</v>
      </c>
      <c r="G53" s="42"/>
      <c r="H53" s="42"/>
      <c r="I53" s="43">
        <f t="shared" si="887"/>
        <v>399.0660054</v>
      </c>
      <c r="J53" s="43">
        <f t="shared" si="888"/>
        <v>380.9266415</v>
      </c>
      <c r="K53" s="43">
        <f t="shared" ref="K53:L53" si="889">(1*23.5*D53)/1000</f>
        <v>185.5885604</v>
      </c>
      <c r="L53" s="43">
        <f t="shared" si="889"/>
        <v>193.3225962</v>
      </c>
      <c r="M53" s="42">
        <f t="shared" si="890"/>
        <v>378.9111566</v>
      </c>
      <c r="N53" s="42">
        <f t="shared" ref="N53:O53" si="891">4.99*D53/100</f>
        <v>394.079539</v>
      </c>
      <c r="O53" s="42">
        <f t="shared" si="891"/>
        <v>410.5020234</v>
      </c>
      <c r="P53" s="42">
        <f t="shared" si="892"/>
        <v>804.5815624</v>
      </c>
      <c r="Q53" s="42">
        <f t="shared" ref="Q53:R53" si="893">7.4*D53/100</f>
        <v>584.4065307</v>
      </c>
      <c r="R53" s="42">
        <f t="shared" si="893"/>
        <v>608.7605157</v>
      </c>
      <c r="S53" s="42">
        <f t="shared" si="894"/>
        <v>1193.167046</v>
      </c>
      <c r="T53" s="42">
        <f t="shared" ref="T53:U53" si="895">12.23*D53/100</f>
        <v>965.8502528</v>
      </c>
      <c r="U53" s="42">
        <f t="shared" si="895"/>
        <v>1006.10015</v>
      </c>
      <c r="V53" s="42">
        <f t="shared" si="896"/>
        <v>1971.950402</v>
      </c>
      <c r="W53" s="64">
        <f t="shared" ref="W53:X53" si="897">+T53-K53</f>
        <v>780.2616924</v>
      </c>
      <c r="X53" s="64">
        <f t="shared" si="897"/>
        <v>812.7775534</v>
      </c>
      <c r="Y53" s="42">
        <f t="shared" si="898"/>
        <v>1593.039246</v>
      </c>
      <c r="Z53" s="43">
        <f t="shared" ref="Z53:AA53" si="899">4.1*D53/100</f>
        <v>323.7928076</v>
      </c>
      <c r="AA53" s="43">
        <f t="shared" si="899"/>
        <v>337.2862317</v>
      </c>
      <c r="AB53" s="43">
        <f t="shared" si="900"/>
        <v>661.0790392</v>
      </c>
      <c r="AC53" s="42">
        <f t="shared" ref="AC53:AD53" si="901">2.1*D53/100</f>
        <v>165.8450966</v>
      </c>
      <c r="AD53" s="42">
        <f t="shared" si="901"/>
        <v>172.7563626</v>
      </c>
      <c r="AE53" s="42">
        <f t="shared" si="902"/>
        <v>338.6014591</v>
      </c>
      <c r="AF53" s="42">
        <f t="shared" ref="AF53:AG53" si="903">2.01*D53/100</f>
        <v>158.7374496</v>
      </c>
      <c r="AG53" s="42">
        <f t="shared" si="903"/>
        <v>165.3525185</v>
      </c>
      <c r="AH53" s="42">
        <f t="shared" si="904"/>
        <v>324.089968</v>
      </c>
      <c r="AI53" s="42">
        <f t="shared" ref="AI53:AJ53" si="905">1.93*D53/100</f>
        <v>152.4195411</v>
      </c>
      <c r="AJ53" s="42">
        <f t="shared" si="905"/>
        <v>158.7713237</v>
      </c>
      <c r="AK53" s="42">
        <f t="shared" si="906"/>
        <v>311.1908648</v>
      </c>
      <c r="AL53" s="42">
        <f t="shared" ref="AL53:AM53" si="907">11.23*D53/100</f>
        <v>886.8763973</v>
      </c>
      <c r="AM53" s="42">
        <f t="shared" si="907"/>
        <v>923.835215</v>
      </c>
      <c r="AN53" s="42">
        <f t="shared" si="908"/>
        <v>1810.711612</v>
      </c>
      <c r="AO53" s="43">
        <f t="shared" ref="AO53:AP53" si="909">16.02*D53/100</f>
        <v>1265.161165</v>
      </c>
      <c r="AP53" s="43">
        <f t="shared" si="909"/>
        <v>1317.884252</v>
      </c>
      <c r="AQ53" s="43">
        <f t="shared" si="910"/>
        <v>2583.045417</v>
      </c>
      <c r="AR53" s="42">
        <f t="shared" ref="AR53:AS53" si="911">65.63*D53/100</f>
        <v>5183.054137</v>
      </c>
      <c r="AS53" s="42">
        <f t="shared" si="911"/>
        <v>5399.047655</v>
      </c>
      <c r="AT53" s="42">
        <f t="shared" si="912"/>
        <v>10582.10179</v>
      </c>
      <c r="AU53" s="42">
        <f t="shared" ref="AU53:AV53" si="913">30.91*D53/100</f>
        <v>2441.081874</v>
      </c>
      <c r="AV53" s="42">
        <f t="shared" si="913"/>
        <v>2542.809127</v>
      </c>
      <c r="AW53" s="42">
        <f t="shared" si="914"/>
        <v>4983.891001</v>
      </c>
      <c r="AX53" s="42">
        <f t="shared" ref="AX53:AY53" si="915">68*D53/100</f>
        <v>5370.222174</v>
      </c>
      <c r="AY53" s="42">
        <f t="shared" si="915"/>
        <v>5594.01555</v>
      </c>
      <c r="AZ53" s="42">
        <f t="shared" si="916"/>
        <v>10964.23772</v>
      </c>
      <c r="BA53" s="42">
        <f t="shared" ref="BA53:BB53" si="917">1.2*D53/100</f>
        <v>94.7686266</v>
      </c>
      <c r="BB53" s="42">
        <f t="shared" si="917"/>
        <v>98.71792146</v>
      </c>
      <c r="BC53" s="42">
        <f t="shared" si="918"/>
        <v>193.4865481</v>
      </c>
      <c r="BD53" s="42">
        <f t="shared" si="919"/>
        <v>2543.631776</v>
      </c>
      <c r="BE53" s="42">
        <f t="shared" si="920"/>
        <v>2123.257961</v>
      </c>
      <c r="BF53" s="42">
        <f t="shared" si="921"/>
        <v>1393.567991</v>
      </c>
      <c r="BG53" s="42">
        <f t="shared" ref="BG53:BH53" si="922">2.11*D53/100</f>
        <v>166.6348351</v>
      </c>
      <c r="BH53" s="42">
        <f t="shared" si="922"/>
        <v>173.5790119</v>
      </c>
      <c r="BI53" s="42">
        <f t="shared" si="923"/>
        <v>340.213847</v>
      </c>
      <c r="BJ53" s="42">
        <f t="shared" ref="BJ53:BK53" si="924">0.55*D53/100</f>
        <v>43.43562053</v>
      </c>
      <c r="BK53" s="42">
        <f t="shared" si="924"/>
        <v>45.245714</v>
      </c>
      <c r="BL53" s="42">
        <f t="shared" si="925"/>
        <v>88.68133453</v>
      </c>
      <c r="BM53" s="42">
        <f t="shared" ref="BM53:BN53" si="926">67.31*D53/100</f>
        <v>5315.730214</v>
      </c>
      <c r="BN53" s="42">
        <f t="shared" si="926"/>
        <v>5537.252745</v>
      </c>
      <c r="BO53" s="42">
        <f t="shared" si="927"/>
        <v>10852.98296</v>
      </c>
      <c r="BP53" s="42">
        <f t="shared" si="928"/>
        <v>880.5584889</v>
      </c>
      <c r="BQ53" s="42">
        <f t="shared" si="929"/>
        <v>946.8693967</v>
      </c>
      <c r="BR53" s="42">
        <f t="shared" si="930"/>
        <v>1827.427886</v>
      </c>
      <c r="BS53" s="42">
        <f t="shared" ref="BS53:BT53" si="931">3.87*D53/100</f>
        <v>305.6288208</v>
      </c>
      <c r="BT53" s="42">
        <f t="shared" si="931"/>
        <v>318.3652967</v>
      </c>
      <c r="BU53" s="42">
        <f t="shared" si="932"/>
        <v>623.9941175</v>
      </c>
      <c r="BV53" s="42">
        <f t="shared" ref="BV53:BW53" si="933">1.21*D53/100</f>
        <v>95.55836516</v>
      </c>
      <c r="BW53" s="42">
        <f t="shared" si="933"/>
        <v>99.54057081</v>
      </c>
      <c r="BX53" s="42">
        <f t="shared" si="934"/>
        <v>195.098936</v>
      </c>
      <c r="BY53" s="42">
        <f t="shared" si="935"/>
        <v>25.79820641</v>
      </c>
      <c r="BZ53" s="3"/>
    </row>
    <row r="54" ht="14.25" customHeight="1">
      <c r="A54" s="39"/>
      <c r="B54" s="40">
        <v>2.0</v>
      </c>
      <c r="C54" s="65" t="s">
        <v>88</v>
      </c>
      <c r="D54" s="42">
        <v>6780.148779274701</v>
      </c>
      <c r="E54" s="42">
        <v>6903.549820320157</v>
      </c>
      <c r="F54" s="42">
        <f t="shared" si="936"/>
        <v>13683.6986</v>
      </c>
      <c r="G54" s="42"/>
      <c r="H54" s="42"/>
      <c r="I54" s="43">
        <f t="shared" si="887"/>
        <v>338.6715403</v>
      </c>
      <c r="J54" s="43">
        <f t="shared" si="888"/>
        <v>323.2773794</v>
      </c>
      <c r="K54" s="43">
        <f t="shared" ref="K54:L54" si="937">(1*23.5*D54)/1000</f>
        <v>159.3334963</v>
      </c>
      <c r="L54" s="43">
        <f t="shared" si="937"/>
        <v>162.2334208</v>
      </c>
      <c r="M54" s="42">
        <f t="shared" si="890"/>
        <v>321.5669171</v>
      </c>
      <c r="N54" s="42">
        <f t="shared" ref="N54:O54" si="938">4.99*D54/100</f>
        <v>338.3294241</v>
      </c>
      <c r="O54" s="42">
        <f t="shared" si="938"/>
        <v>344.487136</v>
      </c>
      <c r="P54" s="42">
        <f t="shared" si="892"/>
        <v>682.8165601</v>
      </c>
      <c r="Q54" s="42">
        <f t="shared" ref="Q54:R54" si="939">7.4*D54/100</f>
        <v>501.7310097</v>
      </c>
      <c r="R54" s="42">
        <f t="shared" si="939"/>
        <v>510.8626867</v>
      </c>
      <c r="S54" s="42">
        <f t="shared" si="894"/>
        <v>1012.593696</v>
      </c>
      <c r="T54" s="42">
        <f t="shared" ref="T54:U54" si="940">12.23*D54/100</f>
        <v>829.2121957</v>
      </c>
      <c r="U54" s="42">
        <f t="shared" si="940"/>
        <v>844.304143</v>
      </c>
      <c r="V54" s="42">
        <f t="shared" si="896"/>
        <v>1673.516339</v>
      </c>
      <c r="W54" s="64">
        <f t="shared" ref="W54:X54" si="941">+T54-K54</f>
        <v>669.8786994</v>
      </c>
      <c r="X54" s="64">
        <f t="shared" si="941"/>
        <v>682.0707222</v>
      </c>
      <c r="Y54" s="42">
        <f t="shared" si="898"/>
        <v>1351.949422</v>
      </c>
      <c r="Z54" s="43">
        <f t="shared" ref="Z54:AA54" si="942">4.1*D54/100</f>
        <v>277.9861</v>
      </c>
      <c r="AA54" s="43">
        <f t="shared" si="942"/>
        <v>283.0455426</v>
      </c>
      <c r="AB54" s="43">
        <f t="shared" si="900"/>
        <v>561.0316426</v>
      </c>
      <c r="AC54" s="42">
        <f t="shared" ref="AC54:AD54" si="943">2.1*D54/100</f>
        <v>142.3831244</v>
      </c>
      <c r="AD54" s="42">
        <f t="shared" si="943"/>
        <v>144.9745462</v>
      </c>
      <c r="AE54" s="42">
        <f t="shared" si="902"/>
        <v>287.3576706</v>
      </c>
      <c r="AF54" s="42">
        <f t="shared" ref="AF54:AG54" si="944">2.01*D54/100</f>
        <v>136.2809905</v>
      </c>
      <c r="AG54" s="42">
        <f t="shared" si="944"/>
        <v>138.7613514</v>
      </c>
      <c r="AH54" s="42">
        <f t="shared" si="904"/>
        <v>275.0423419</v>
      </c>
      <c r="AI54" s="42">
        <f t="shared" ref="AI54:AJ54" si="945">1.93*D54/100</f>
        <v>130.8568714</v>
      </c>
      <c r="AJ54" s="42">
        <f t="shared" si="945"/>
        <v>133.2385115</v>
      </c>
      <c r="AK54" s="42">
        <f t="shared" si="906"/>
        <v>264.095383</v>
      </c>
      <c r="AL54" s="42">
        <f t="shared" ref="AL54:AM54" si="946">11.23*D54/100</f>
        <v>761.4107079</v>
      </c>
      <c r="AM54" s="42">
        <f t="shared" si="946"/>
        <v>775.2686448</v>
      </c>
      <c r="AN54" s="42">
        <f t="shared" si="908"/>
        <v>1536.679353</v>
      </c>
      <c r="AO54" s="43">
        <f t="shared" ref="AO54:AP54" si="947">16.02*D54/100</f>
        <v>1086.179834</v>
      </c>
      <c r="AP54" s="43">
        <f t="shared" si="947"/>
        <v>1105.948681</v>
      </c>
      <c r="AQ54" s="43">
        <f t="shared" si="910"/>
        <v>2192.128516</v>
      </c>
      <c r="AR54" s="42">
        <f t="shared" ref="AR54:AS54" si="948">65.63*D54/100</f>
        <v>4449.811644</v>
      </c>
      <c r="AS54" s="42">
        <f t="shared" si="948"/>
        <v>4530.799747</v>
      </c>
      <c r="AT54" s="42">
        <f t="shared" si="912"/>
        <v>8980.611391</v>
      </c>
      <c r="AU54" s="42">
        <f t="shared" ref="AU54:AV54" si="949">30.91*D54/100</f>
        <v>2095.743988</v>
      </c>
      <c r="AV54" s="42">
        <f t="shared" si="949"/>
        <v>2133.887249</v>
      </c>
      <c r="AW54" s="42">
        <f t="shared" si="914"/>
        <v>4229.631237</v>
      </c>
      <c r="AX54" s="42">
        <f t="shared" ref="AX54:AY54" si="950">68*D54/100</f>
        <v>4610.50117</v>
      </c>
      <c r="AY54" s="42">
        <f t="shared" si="950"/>
        <v>4694.413878</v>
      </c>
      <c r="AZ54" s="42">
        <f t="shared" si="916"/>
        <v>9304.915048</v>
      </c>
      <c r="BA54" s="42">
        <f t="shared" ref="BA54:BB54" si="951">1.2*D54/100</f>
        <v>81.36178535</v>
      </c>
      <c r="BB54" s="42">
        <f t="shared" si="951"/>
        <v>82.84259784</v>
      </c>
      <c r="BC54" s="42">
        <f t="shared" si="918"/>
        <v>164.2043832</v>
      </c>
      <c r="BD54" s="42">
        <f t="shared" si="919"/>
        <v>2134.577604</v>
      </c>
      <c r="BE54" s="42">
        <f t="shared" si="920"/>
        <v>1781.806209</v>
      </c>
      <c r="BF54" s="42">
        <f t="shared" si="921"/>
        <v>1169.46134</v>
      </c>
      <c r="BG54" s="42">
        <f t="shared" ref="BG54:BH54" si="952">2.11*D54/100</f>
        <v>143.0611392</v>
      </c>
      <c r="BH54" s="42">
        <f t="shared" si="952"/>
        <v>145.6649012</v>
      </c>
      <c r="BI54" s="42">
        <f t="shared" si="923"/>
        <v>288.7260405</v>
      </c>
      <c r="BJ54" s="42">
        <f t="shared" ref="BJ54:BK54" si="953">0.55*D54/100</f>
        <v>37.29081829</v>
      </c>
      <c r="BK54" s="42">
        <f t="shared" si="953"/>
        <v>37.96952401</v>
      </c>
      <c r="BL54" s="42">
        <f t="shared" si="925"/>
        <v>75.2603423</v>
      </c>
      <c r="BM54" s="42">
        <f t="shared" ref="BM54:BN54" si="954">67.31*D54/100</f>
        <v>4563.718143</v>
      </c>
      <c r="BN54" s="42">
        <f t="shared" si="954"/>
        <v>4646.779384</v>
      </c>
      <c r="BO54" s="42">
        <f t="shared" si="927"/>
        <v>9210.497527</v>
      </c>
      <c r="BP54" s="42">
        <f t="shared" si="928"/>
        <v>755.9865889</v>
      </c>
      <c r="BQ54" s="42">
        <f t="shared" si="929"/>
        <v>794.5985843</v>
      </c>
      <c r="BR54" s="42">
        <f t="shared" si="930"/>
        <v>1550.585173</v>
      </c>
      <c r="BS54" s="42">
        <f t="shared" ref="BS54:BT54" si="955">3.87*D54/100</f>
        <v>262.3917578</v>
      </c>
      <c r="BT54" s="42">
        <f t="shared" si="955"/>
        <v>267.167378</v>
      </c>
      <c r="BU54" s="42">
        <f t="shared" si="932"/>
        <v>529.5591358</v>
      </c>
      <c r="BV54" s="42">
        <f t="shared" ref="BV54:BW54" si="956">1.21*D54/100</f>
        <v>82.03980023</v>
      </c>
      <c r="BW54" s="42">
        <f t="shared" si="956"/>
        <v>83.53295283</v>
      </c>
      <c r="BX54" s="42">
        <f t="shared" si="934"/>
        <v>165.5727531</v>
      </c>
      <c r="BY54" s="42">
        <f t="shared" si="935"/>
        <v>21.89391776</v>
      </c>
      <c r="BZ54" s="3"/>
    </row>
    <row r="55" ht="14.25" customHeight="1">
      <c r="A55" s="39"/>
      <c r="B55" s="40">
        <v>3.0</v>
      </c>
      <c r="C55" s="65" t="s">
        <v>89</v>
      </c>
      <c r="D55" s="42">
        <v>5404.656272300673</v>
      </c>
      <c r="E55" s="42">
        <v>5640.266492431667</v>
      </c>
      <c r="F55" s="42">
        <f t="shared" si="936"/>
        <v>11044.92276</v>
      </c>
      <c r="G55" s="42"/>
      <c r="H55" s="42"/>
      <c r="I55" s="43">
        <f t="shared" si="887"/>
        <v>273.3618384</v>
      </c>
      <c r="J55" s="43">
        <f t="shared" si="888"/>
        <v>260.9363003</v>
      </c>
      <c r="K55" s="43">
        <f t="shared" ref="K55:L55" si="957">(1*23.5*D55)/1000</f>
        <v>127.0094224</v>
      </c>
      <c r="L55" s="43">
        <f t="shared" si="957"/>
        <v>132.5462626</v>
      </c>
      <c r="M55" s="42">
        <f t="shared" si="890"/>
        <v>259.555685</v>
      </c>
      <c r="N55" s="42">
        <f t="shared" ref="N55:O55" si="958">4.99*D55/100</f>
        <v>269.692348</v>
      </c>
      <c r="O55" s="42">
        <f t="shared" si="958"/>
        <v>281.449298</v>
      </c>
      <c r="P55" s="42">
        <f t="shared" si="892"/>
        <v>551.141646</v>
      </c>
      <c r="Q55" s="42">
        <f t="shared" ref="Q55:R55" si="959">7.4*D55/100</f>
        <v>399.9445642</v>
      </c>
      <c r="R55" s="42">
        <f t="shared" si="959"/>
        <v>417.3797204</v>
      </c>
      <c r="S55" s="42">
        <f t="shared" si="894"/>
        <v>817.3242846</v>
      </c>
      <c r="T55" s="42">
        <f t="shared" ref="T55:U55" si="960">12.23*D55/100</f>
        <v>660.9894621</v>
      </c>
      <c r="U55" s="42">
        <f t="shared" si="960"/>
        <v>689.804592</v>
      </c>
      <c r="V55" s="42">
        <f t="shared" si="896"/>
        <v>1350.794054</v>
      </c>
      <c r="W55" s="64">
        <f t="shared" ref="W55:X55" si="961">+T55-K55</f>
        <v>533.9800397</v>
      </c>
      <c r="X55" s="64">
        <f t="shared" si="961"/>
        <v>557.2583295</v>
      </c>
      <c r="Y55" s="42">
        <f t="shared" si="898"/>
        <v>1091.238369</v>
      </c>
      <c r="Z55" s="43">
        <f t="shared" ref="Z55:AA55" si="962">4.1*D55/100</f>
        <v>221.5909072</v>
      </c>
      <c r="AA55" s="43">
        <f t="shared" si="962"/>
        <v>231.2509262</v>
      </c>
      <c r="AB55" s="43">
        <f t="shared" si="900"/>
        <v>452.8418334</v>
      </c>
      <c r="AC55" s="42">
        <f t="shared" ref="AC55:AD55" si="963">2.1*D55/100</f>
        <v>113.4977817</v>
      </c>
      <c r="AD55" s="42">
        <f t="shared" si="963"/>
        <v>118.4455963</v>
      </c>
      <c r="AE55" s="42">
        <f t="shared" si="902"/>
        <v>231.9433781</v>
      </c>
      <c r="AF55" s="42">
        <f t="shared" ref="AF55:AG55" si="964">2.01*D55/100</f>
        <v>108.6335911</v>
      </c>
      <c r="AG55" s="42">
        <f t="shared" si="964"/>
        <v>113.3693565</v>
      </c>
      <c r="AH55" s="42">
        <f t="shared" si="904"/>
        <v>222.0029476</v>
      </c>
      <c r="AI55" s="42">
        <f t="shared" ref="AI55:AJ55" si="965">1.93*D55/100</f>
        <v>104.3098661</v>
      </c>
      <c r="AJ55" s="42">
        <f t="shared" si="965"/>
        <v>108.8571433</v>
      </c>
      <c r="AK55" s="42">
        <f t="shared" si="906"/>
        <v>213.1670094</v>
      </c>
      <c r="AL55" s="42">
        <f t="shared" ref="AL55:AM55" si="966">11.23*D55/100</f>
        <v>606.9428994</v>
      </c>
      <c r="AM55" s="42">
        <f t="shared" si="966"/>
        <v>633.4019271</v>
      </c>
      <c r="AN55" s="42">
        <f t="shared" si="908"/>
        <v>1240.344826</v>
      </c>
      <c r="AO55" s="43">
        <f t="shared" ref="AO55:AP55" si="967">16.02*D55/100</f>
        <v>865.8259348</v>
      </c>
      <c r="AP55" s="43">
        <f t="shared" si="967"/>
        <v>903.5706921</v>
      </c>
      <c r="AQ55" s="43">
        <f t="shared" si="910"/>
        <v>1769.396627</v>
      </c>
      <c r="AR55" s="42">
        <f t="shared" ref="AR55:AS55" si="968">65.63*D55/100</f>
        <v>3547.075912</v>
      </c>
      <c r="AS55" s="42">
        <f t="shared" si="968"/>
        <v>3701.706899</v>
      </c>
      <c r="AT55" s="42">
        <f t="shared" si="912"/>
        <v>7248.78281</v>
      </c>
      <c r="AU55" s="42">
        <f t="shared" ref="AU55:AV55" si="969">30.91*D55/100</f>
        <v>1670.579254</v>
      </c>
      <c r="AV55" s="42">
        <f t="shared" si="969"/>
        <v>1743.406373</v>
      </c>
      <c r="AW55" s="42">
        <f t="shared" si="914"/>
        <v>3413.985627</v>
      </c>
      <c r="AX55" s="42">
        <f t="shared" ref="AX55:AY55" si="970">68*D55/100</f>
        <v>3675.166265</v>
      </c>
      <c r="AY55" s="42">
        <f t="shared" si="970"/>
        <v>3835.381215</v>
      </c>
      <c r="AZ55" s="42">
        <f t="shared" si="916"/>
        <v>7510.54748</v>
      </c>
      <c r="BA55" s="42">
        <f t="shared" ref="BA55:BB55" si="971">1.2*D55/100</f>
        <v>64.85587527</v>
      </c>
      <c r="BB55" s="42">
        <f t="shared" si="971"/>
        <v>67.68319791</v>
      </c>
      <c r="BC55" s="42">
        <f t="shared" si="918"/>
        <v>132.5390732</v>
      </c>
      <c r="BD55" s="42">
        <f t="shared" si="919"/>
        <v>1743.970399</v>
      </c>
      <c r="BE55" s="42">
        <f t="shared" si="920"/>
        <v>1455.752782</v>
      </c>
      <c r="BF55" s="42">
        <f t="shared" si="921"/>
        <v>955.4611438</v>
      </c>
      <c r="BG55" s="42">
        <f t="shared" ref="BG55:BH55" si="972">2.11*D55/100</f>
        <v>114.0382473</v>
      </c>
      <c r="BH55" s="42">
        <f t="shared" si="972"/>
        <v>119.009623</v>
      </c>
      <c r="BI55" s="42">
        <f t="shared" si="923"/>
        <v>233.0478703</v>
      </c>
      <c r="BJ55" s="42">
        <f t="shared" ref="BJ55:BK55" si="973">0.55*D55/100</f>
        <v>29.7256095</v>
      </c>
      <c r="BK55" s="42">
        <f t="shared" si="973"/>
        <v>31.02146571</v>
      </c>
      <c r="BL55" s="42">
        <f t="shared" si="925"/>
        <v>60.74707521</v>
      </c>
      <c r="BM55" s="42">
        <f t="shared" ref="BM55:BN55" si="974">67.31*D55/100</f>
        <v>3637.874137</v>
      </c>
      <c r="BN55" s="42">
        <f t="shared" si="974"/>
        <v>3796.463376</v>
      </c>
      <c r="BO55" s="42">
        <f t="shared" si="927"/>
        <v>7434.337513</v>
      </c>
      <c r="BP55" s="42">
        <f t="shared" si="928"/>
        <v>602.6191744</v>
      </c>
      <c r="BQ55" s="42">
        <f t="shared" si="929"/>
        <v>649.1946733</v>
      </c>
      <c r="BR55" s="42">
        <f t="shared" si="930"/>
        <v>1251.813848</v>
      </c>
      <c r="BS55" s="42">
        <f t="shared" ref="BS55:BT55" si="975">3.87*D55/100</f>
        <v>209.1601977</v>
      </c>
      <c r="BT55" s="42">
        <f t="shared" si="975"/>
        <v>218.2783133</v>
      </c>
      <c r="BU55" s="42">
        <f t="shared" si="932"/>
        <v>427.438511</v>
      </c>
      <c r="BV55" s="42">
        <f t="shared" ref="BV55:BW55" si="976">1.21*D55/100</f>
        <v>65.39634089</v>
      </c>
      <c r="BW55" s="42">
        <f t="shared" si="976"/>
        <v>68.24722456</v>
      </c>
      <c r="BX55" s="42">
        <f t="shared" si="934"/>
        <v>133.6435655</v>
      </c>
      <c r="BY55" s="42">
        <f t="shared" si="935"/>
        <v>17.67187642</v>
      </c>
      <c r="BZ55" s="3"/>
    </row>
    <row r="56" ht="14.25" customHeight="1">
      <c r="A56" s="39"/>
      <c r="B56" s="40">
        <v>4.0</v>
      </c>
      <c r="C56" s="65" t="s">
        <v>90</v>
      </c>
      <c r="D56" s="42">
        <v>12160.476612676513</v>
      </c>
      <c r="E56" s="42">
        <v>12231.309942284657</v>
      </c>
      <c r="F56" s="42">
        <f t="shared" si="936"/>
        <v>24391.78655</v>
      </c>
      <c r="G56" s="42"/>
      <c r="H56" s="42"/>
      <c r="I56" s="43">
        <f t="shared" si="887"/>
        <v>603.6967172</v>
      </c>
      <c r="J56" s="43">
        <f t="shared" si="888"/>
        <v>576.2559574</v>
      </c>
      <c r="K56" s="43">
        <f t="shared" ref="K56:L56" si="977">(1*23.5*D56)/1000</f>
        <v>285.7712004</v>
      </c>
      <c r="L56" s="43">
        <f t="shared" si="977"/>
        <v>287.4357836</v>
      </c>
      <c r="M56" s="42">
        <f t="shared" si="890"/>
        <v>573.206984</v>
      </c>
      <c r="N56" s="42">
        <f t="shared" ref="N56:O56" si="978">4.99*D56/100</f>
        <v>606.807783</v>
      </c>
      <c r="O56" s="42">
        <f t="shared" si="978"/>
        <v>610.3423661</v>
      </c>
      <c r="P56" s="42">
        <f t="shared" si="892"/>
        <v>1217.150149</v>
      </c>
      <c r="Q56" s="42">
        <f t="shared" ref="Q56:R56" si="979">7.4*D56/100</f>
        <v>899.8752693</v>
      </c>
      <c r="R56" s="42">
        <f t="shared" si="979"/>
        <v>905.1169357</v>
      </c>
      <c r="S56" s="42">
        <f t="shared" si="894"/>
        <v>1804.992205</v>
      </c>
      <c r="T56" s="42">
        <f t="shared" ref="T56:U56" si="980">12.23*D56/100</f>
        <v>1487.22629</v>
      </c>
      <c r="U56" s="42">
        <f t="shared" si="980"/>
        <v>1495.889206</v>
      </c>
      <c r="V56" s="42">
        <f t="shared" si="896"/>
        <v>2983.115496</v>
      </c>
      <c r="W56" s="64">
        <f t="shared" ref="W56:X56" si="981">+T56-K56</f>
        <v>1201.455089</v>
      </c>
      <c r="X56" s="64">
        <f t="shared" si="981"/>
        <v>1208.453422</v>
      </c>
      <c r="Y56" s="42">
        <f t="shared" si="898"/>
        <v>2409.908512</v>
      </c>
      <c r="Z56" s="43">
        <f t="shared" ref="Z56:AA56" si="982">4.1*D56/100</f>
        <v>498.5795411</v>
      </c>
      <c r="AA56" s="43">
        <f t="shared" si="982"/>
        <v>501.4837076</v>
      </c>
      <c r="AB56" s="43">
        <f t="shared" si="900"/>
        <v>1000.063249</v>
      </c>
      <c r="AC56" s="42">
        <f t="shared" ref="AC56:AD56" si="983">2.1*D56/100</f>
        <v>255.3700089</v>
      </c>
      <c r="AD56" s="42">
        <f t="shared" si="983"/>
        <v>256.8575088</v>
      </c>
      <c r="AE56" s="42">
        <f t="shared" si="902"/>
        <v>512.2275177</v>
      </c>
      <c r="AF56" s="42">
        <f t="shared" ref="AF56:AG56" si="984">2.01*D56/100</f>
        <v>244.4255799</v>
      </c>
      <c r="AG56" s="42">
        <f t="shared" si="984"/>
        <v>245.8493298</v>
      </c>
      <c r="AH56" s="42">
        <f t="shared" si="904"/>
        <v>490.2749098</v>
      </c>
      <c r="AI56" s="42">
        <f t="shared" ref="AI56:AJ56" si="985">1.93*D56/100</f>
        <v>234.6971986</v>
      </c>
      <c r="AJ56" s="42">
        <f t="shared" si="985"/>
        <v>236.0642819</v>
      </c>
      <c r="AK56" s="42">
        <f t="shared" si="906"/>
        <v>470.7614805</v>
      </c>
      <c r="AL56" s="42">
        <f t="shared" ref="AL56:AM56" si="986">11.23*D56/100</f>
        <v>1365.621524</v>
      </c>
      <c r="AM56" s="42">
        <f t="shared" si="986"/>
        <v>1373.576107</v>
      </c>
      <c r="AN56" s="42">
        <f t="shared" si="908"/>
        <v>2739.19763</v>
      </c>
      <c r="AO56" s="43">
        <f t="shared" ref="AO56:AP56" si="987">16.02*D56/100</f>
        <v>1948.108353</v>
      </c>
      <c r="AP56" s="43">
        <f t="shared" si="987"/>
        <v>1959.455853</v>
      </c>
      <c r="AQ56" s="43">
        <f t="shared" si="910"/>
        <v>3907.564206</v>
      </c>
      <c r="AR56" s="42">
        <f t="shared" ref="AR56:AS56" si="988">65.63*D56/100</f>
        <v>7980.920801</v>
      </c>
      <c r="AS56" s="42">
        <f t="shared" si="988"/>
        <v>8027.408715</v>
      </c>
      <c r="AT56" s="42">
        <f t="shared" si="912"/>
        <v>16008.32952</v>
      </c>
      <c r="AU56" s="42">
        <f t="shared" ref="AU56:AV56" si="989">30.91*D56/100</f>
        <v>3758.803321</v>
      </c>
      <c r="AV56" s="42">
        <f t="shared" si="989"/>
        <v>3780.697903</v>
      </c>
      <c r="AW56" s="42">
        <f t="shared" si="914"/>
        <v>7539.501224</v>
      </c>
      <c r="AX56" s="42">
        <f t="shared" ref="AX56:AY56" si="990">68*D56/100</f>
        <v>8269.124097</v>
      </c>
      <c r="AY56" s="42">
        <f t="shared" si="990"/>
        <v>8317.290761</v>
      </c>
      <c r="AZ56" s="42">
        <f t="shared" si="916"/>
        <v>16586.41486</v>
      </c>
      <c r="BA56" s="42">
        <f t="shared" ref="BA56:BB56" si="991">1.2*D56/100</f>
        <v>145.9257194</v>
      </c>
      <c r="BB56" s="42">
        <f t="shared" si="991"/>
        <v>146.7757193</v>
      </c>
      <c r="BC56" s="42">
        <f t="shared" si="918"/>
        <v>292.7014387</v>
      </c>
      <c r="BD56" s="42">
        <f t="shared" si="919"/>
        <v>3781.921034</v>
      </c>
      <c r="BE56" s="42">
        <f t="shared" si="920"/>
        <v>3156.901096</v>
      </c>
      <c r="BF56" s="42">
        <f t="shared" si="921"/>
        <v>2071.983904</v>
      </c>
      <c r="BG56" s="42">
        <f t="shared" ref="BG56:BH56" si="992">2.11*D56/100</f>
        <v>256.5860565</v>
      </c>
      <c r="BH56" s="42">
        <f t="shared" si="992"/>
        <v>258.0806398</v>
      </c>
      <c r="BI56" s="42">
        <f t="shared" si="923"/>
        <v>514.6666963</v>
      </c>
      <c r="BJ56" s="42">
        <f t="shared" ref="BJ56:BK56" si="993">0.55*D56/100</f>
        <v>66.88262137</v>
      </c>
      <c r="BK56" s="42">
        <f t="shared" si="993"/>
        <v>67.27220468</v>
      </c>
      <c r="BL56" s="42">
        <f t="shared" si="925"/>
        <v>134.1548261</v>
      </c>
      <c r="BM56" s="42">
        <f t="shared" ref="BM56:BN56" si="994">67.31*D56/100</f>
        <v>8185.216808</v>
      </c>
      <c r="BN56" s="42">
        <f t="shared" si="994"/>
        <v>8232.894722</v>
      </c>
      <c r="BO56" s="42">
        <f t="shared" si="927"/>
        <v>16418.11153</v>
      </c>
      <c r="BP56" s="42">
        <f t="shared" si="928"/>
        <v>1355.893142</v>
      </c>
      <c r="BQ56" s="42">
        <f t="shared" si="929"/>
        <v>1407.823774</v>
      </c>
      <c r="BR56" s="42">
        <f t="shared" si="930"/>
        <v>2763.716917</v>
      </c>
      <c r="BS56" s="42">
        <f t="shared" ref="BS56:BT56" si="995">3.87*D56/100</f>
        <v>470.6104449</v>
      </c>
      <c r="BT56" s="42">
        <f t="shared" si="995"/>
        <v>473.3516948</v>
      </c>
      <c r="BU56" s="42">
        <f t="shared" si="932"/>
        <v>943.9621397</v>
      </c>
      <c r="BV56" s="42">
        <f t="shared" ref="BV56:BW56" si="996">1.21*D56/100</f>
        <v>147.141767</v>
      </c>
      <c r="BW56" s="42">
        <f t="shared" si="996"/>
        <v>147.9988503</v>
      </c>
      <c r="BX56" s="42">
        <f t="shared" si="934"/>
        <v>295.1406173</v>
      </c>
      <c r="BY56" s="42">
        <f t="shared" si="935"/>
        <v>39.02685849</v>
      </c>
      <c r="BZ56" s="3"/>
    </row>
    <row r="57" ht="14.25" customHeight="1">
      <c r="A57" s="39"/>
      <c r="B57" s="40">
        <v>5.0</v>
      </c>
      <c r="C57" s="65" t="s">
        <v>91</v>
      </c>
      <c r="D57" s="42">
        <v>11027.332785502671</v>
      </c>
      <c r="E57" s="42">
        <v>10479.380289665687</v>
      </c>
      <c r="F57" s="42">
        <f t="shared" si="936"/>
        <v>21506.71308</v>
      </c>
      <c r="G57" s="42"/>
      <c r="H57" s="42"/>
      <c r="I57" s="43">
        <f t="shared" si="887"/>
        <v>532.2911486</v>
      </c>
      <c r="J57" s="43">
        <f t="shared" si="888"/>
        <v>508.0960964</v>
      </c>
      <c r="K57" s="43">
        <f t="shared" ref="K57:L57" si="997">(1*23.5*D57)/1000</f>
        <v>259.1423205</v>
      </c>
      <c r="L57" s="43">
        <f t="shared" si="997"/>
        <v>246.2654368</v>
      </c>
      <c r="M57" s="42">
        <f t="shared" si="890"/>
        <v>505.4077573</v>
      </c>
      <c r="N57" s="42">
        <f t="shared" ref="N57:O57" si="998">4.99*D57/100</f>
        <v>550.263906</v>
      </c>
      <c r="O57" s="42">
        <f t="shared" si="998"/>
        <v>522.9210765</v>
      </c>
      <c r="P57" s="42">
        <f t="shared" si="892"/>
        <v>1073.184982</v>
      </c>
      <c r="Q57" s="42">
        <f t="shared" ref="Q57:R57" si="999">7.4*D57/100</f>
        <v>816.0226261</v>
      </c>
      <c r="R57" s="42">
        <f t="shared" si="999"/>
        <v>775.4741414</v>
      </c>
      <c r="S57" s="42">
        <f t="shared" si="894"/>
        <v>1591.496768</v>
      </c>
      <c r="T57" s="42">
        <f t="shared" ref="T57:U57" si="1000">12.23*D57/100</f>
        <v>1348.6428</v>
      </c>
      <c r="U57" s="42">
        <f t="shared" si="1000"/>
        <v>1281.628209</v>
      </c>
      <c r="V57" s="42">
        <f t="shared" si="896"/>
        <v>2630.271009</v>
      </c>
      <c r="W57" s="64">
        <f t="shared" ref="W57:X57" si="1001">+T57-K57</f>
        <v>1089.500479</v>
      </c>
      <c r="X57" s="64">
        <f t="shared" si="1001"/>
        <v>1035.362773</v>
      </c>
      <c r="Y57" s="42">
        <f t="shared" si="898"/>
        <v>2124.863252</v>
      </c>
      <c r="Z57" s="43">
        <f t="shared" ref="Z57:AA57" si="1002">4.1*D57/100</f>
        <v>452.1206442</v>
      </c>
      <c r="AA57" s="43">
        <f t="shared" si="1002"/>
        <v>429.6545919</v>
      </c>
      <c r="AB57" s="43">
        <f t="shared" si="900"/>
        <v>881.7752361</v>
      </c>
      <c r="AC57" s="42">
        <f t="shared" ref="AC57:AD57" si="1003">2.1*D57/100</f>
        <v>231.5739885</v>
      </c>
      <c r="AD57" s="42">
        <f t="shared" si="1003"/>
        <v>220.0669861</v>
      </c>
      <c r="AE57" s="42">
        <f t="shared" si="902"/>
        <v>451.6409746</v>
      </c>
      <c r="AF57" s="42">
        <f t="shared" ref="AF57:AG57" si="1004">2.01*D57/100</f>
        <v>221.649389</v>
      </c>
      <c r="AG57" s="42">
        <f t="shared" si="1004"/>
        <v>210.6355438</v>
      </c>
      <c r="AH57" s="42">
        <f t="shared" si="904"/>
        <v>432.2849328</v>
      </c>
      <c r="AI57" s="42">
        <f t="shared" ref="AI57:AJ57" si="1005">1.93*D57/100</f>
        <v>212.8275228</v>
      </c>
      <c r="AJ57" s="42">
        <f t="shared" si="1005"/>
        <v>202.2520396</v>
      </c>
      <c r="AK57" s="42">
        <f t="shared" si="906"/>
        <v>415.0795624</v>
      </c>
      <c r="AL57" s="42">
        <f t="shared" ref="AL57:AM57" si="1006">11.23*D57/100</f>
        <v>1238.369472</v>
      </c>
      <c r="AM57" s="42">
        <f t="shared" si="1006"/>
        <v>1176.834407</v>
      </c>
      <c r="AN57" s="42">
        <f t="shared" si="908"/>
        <v>2415.203878</v>
      </c>
      <c r="AO57" s="43">
        <f t="shared" ref="AO57:AP57" si="1007">16.02*D57/100</f>
        <v>1766.578712</v>
      </c>
      <c r="AP57" s="43">
        <f t="shared" si="1007"/>
        <v>1678.796722</v>
      </c>
      <c r="AQ57" s="43">
        <f t="shared" si="910"/>
        <v>3445.375435</v>
      </c>
      <c r="AR57" s="42">
        <f t="shared" ref="AR57:AS57" si="1008">65.63*D57/100</f>
        <v>7237.238507</v>
      </c>
      <c r="AS57" s="42">
        <f t="shared" si="1008"/>
        <v>6877.617284</v>
      </c>
      <c r="AT57" s="42">
        <f t="shared" si="912"/>
        <v>14114.85579</v>
      </c>
      <c r="AU57" s="42">
        <f t="shared" ref="AU57:AV57" si="1009">30.91*D57/100</f>
        <v>3408.548564</v>
      </c>
      <c r="AV57" s="42">
        <f t="shared" si="1009"/>
        <v>3239.176448</v>
      </c>
      <c r="AW57" s="42">
        <f t="shared" si="914"/>
        <v>6647.725012</v>
      </c>
      <c r="AX57" s="42">
        <f t="shared" ref="AX57:AY57" si="1010">68*D57/100</f>
        <v>7498.586294</v>
      </c>
      <c r="AY57" s="42">
        <f t="shared" si="1010"/>
        <v>7125.978597</v>
      </c>
      <c r="AZ57" s="42">
        <f t="shared" si="916"/>
        <v>14624.56489</v>
      </c>
      <c r="BA57" s="42">
        <f t="shared" ref="BA57:BB57" si="1011">1.2*D57/100</f>
        <v>132.3279934</v>
      </c>
      <c r="BB57" s="42">
        <f t="shared" si="1011"/>
        <v>125.7525635</v>
      </c>
      <c r="BC57" s="42">
        <f t="shared" si="918"/>
        <v>258.0805569</v>
      </c>
      <c r="BD57" s="42">
        <f t="shared" si="919"/>
        <v>3240.224386</v>
      </c>
      <c r="BE57" s="42">
        <f t="shared" si="920"/>
        <v>2704.728053</v>
      </c>
      <c r="BF57" s="42">
        <f t="shared" si="921"/>
        <v>1775.207021</v>
      </c>
      <c r="BG57" s="42">
        <f t="shared" ref="BG57:BH57" si="1012">2.11*D57/100</f>
        <v>232.6767218</v>
      </c>
      <c r="BH57" s="42">
        <f t="shared" si="1012"/>
        <v>221.1149241</v>
      </c>
      <c r="BI57" s="42">
        <f t="shared" si="923"/>
        <v>453.7916459</v>
      </c>
      <c r="BJ57" s="42">
        <f t="shared" ref="BJ57:BK57" si="1013">0.55*D57/100</f>
        <v>60.65033032</v>
      </c>
      <c r="BK57" s="42">
        <f t="shared" si="1013"/>
        <v>57.63659159</v>
      </c>
      <c r="BL57" s="42">
        <f t="shared" si="925"/>
        <v>118.2869219</v>
      </c>
      <c r="BM57" s="42">
        <f t="shared" ref="BM57:BN57" si="1014">67.31*D57/100</f>
        <v>7422.497698</v>
      </c>
      <c r="BN57" s="42">
        <f t="shared" si="1014"/>
        <v>7053.670873</v>
      </c>
      <c r="BO57" s="42">
        <f t="shared" si="927"/>
        <v>14476.16857</v>
      </c>
      <c r="BP57" s="42">
        <f t="shared" si="928"/>
        <v>1229.547606</v>
      </c>
      <c r="BQ57" s="42">
        <f t="shared" si="929"/>
        <v>1206.176671</v>
      </c>
      <c r="BR57" s="42">
        <f t="shared" si="930"/>
        <v>2435.724277</v>
      </c>
      <c r="BS57" s="42">
        <f t="shared" ref="BS57:BT57" si="1015">3.87*D57/100</f>
        <v>426.7577788</v>
      </c>
      <c r="BT57" s="42">
        <f t="shared" si="1015"/>
        <v>405.5520172</v>
      </c>
      <c r="BU57" s="42">
        <f t="shared" si="932"/>
        <v>832.309796</v>
      </c>
      <c r="BV57" s="42">
        <f t="shared" ref="BV57:BW57" si="1016">1.21*D57/100</f>
        <v>133.4307267</v>
      </c>
      <c r="BW57" s="42">
        <f t="shared" si="1016"/>
        <v>126.8005015</v>
      </c>
      <c r="BX57" s="42">
        <f t="shared" si="934"/>
        <v>260.2312282</v>
      </c>
      <c r="BY57" s="42">
        <f t="shared" si="935"/>
        <v>34.41074092</v>
      </c>
      <c r="BZ57" s="3"/>
    </row>
    <row r="58" ht="14.25" customHeight="1">
      <c r="A58" s="44"/>
      <c r="B58" s="45"/>
      <c r="C58" s="46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3"/>
    </row>
    <row r="59" ht="14.25" customHeight="1">
      <c r="A59" s="49" t="s">
        <v>92</v>
      </c>
      <c r="B59" s="50" t="s">
        <v>93</v>
      </c>
      <c r="C59" s="51"/>
      <c r="D59" s="36">
        <v>37427.0</v>
      </c>
      <c r="E59" s="36">
        <v>49959.0</v>
      </c>
      <c r="F59" s="36">
        <f>D59+E59</f>
        <v>87386</v>
      </c>
      <c r="G59" s="37"/>
      <c r="H59" s="37"/>
      <c r="I59" s="38">
        <f t="shared" ref="I59:I63" si="1037">(1.1*22.5*F59)/1000</f>
        <v>2162.8035</v>
      </c>
      <c r="J59" s="38">
        <f t="shared" ref="J59:J63" si="1038">(1.05*22.5*F59)/1000</f>
        <v>2064.49425</v>
      </c>
      <c r="K59" s="38">
        <f t="shared" ref="K59:L59" si="1017">(1*23.5*D59)/1000</f>
        <v>879.5345</v>
      </c>
      <c r="L59" s="38">
        <f t="shared" si="1017"/>
        <v>1174.0365</v>
      </c>
      <c r="M59" s="38">
        <f t="shared" ref="M59:M63" si="1040">K59+L59</f>
        <v>2053.571</v>
      </c>
      <c r="N59" s="38">
        <f t="shared" ref="N59:O59" si="1018">4.99*D59/100</f>
        <v>1867.6073</v>
      </c>
      <c r="O59" s="38">
        <f t="shared" si="1018"/>
        <v>2492.9541</v>
      </c>
      <c r="P59" s="38">
        <f t="shared" ref="P59:P63" si="1042">N59+O59</f>
        <v>4360.5614</v>
      </c>
      <c r="Q59" s="38">
        <f t="shared" ref="Q59:R59" si="1019">7.4*D59/100</f>
        <v>2769.598</v>
      </c>
      <c r="R59" s="38">
        <f t="shared" si="1019"/>
        <v>3696.966</v>
      </c>
      <c r="S59" s="38">
        <f t="shared" ref="S59:S63" si="1044">Q59+R59</f>
        <v>6466.564</v>
      </c>
      <c r="T59" s="38">
        <f t="shared" ref="T59:U59" si="1020">12.23*D59/100</f>
        <v>4577.3221</v>
      </c>
      <c r="U59" s="38">
        <f t="shared" si="1020"/>
        <v>6109.9857</v>
      </c>
      <c r="V59" s="38">
        <f t="shared" ref="V59:V63" si="1046">T59+U59</f>
        <v>10687.3078</v>
      </c>
      <c r="W59" s="38">
        <f t="shared" ref="W59:X59" si="1021">+T59-K59</f>
        <v>3697.7876</v>
      </c>
      <c r="X59" s="38">
        <f t="shared" si="1021"/>
        <v>4935.9492</v>
      </c>
      <c r="Y59" s="38">
        <f t="shared" ref="Y59:Y63" si="1048">W59+X59</f>
        <v>8633.7368</v>
      </c>
      <c r="Z59" s="38">
        <f t="shared" ref="Z59:AA59" si="1022">4.1*D59/100</f>
        <v>1534.507</v>
      </c>
      <c r="AA59" s="38">
        <f t="shared" si="1022"/>
        <v>2048.319</v>
      </c>
      <c r="AB59" s="38">
        <f t="shared" ref="AB59:AB63" si="1050">Z59+AA59</f>
        <v>3582.826</v>
      </c>
      <c r="AC59" s="38">
        <f t="shared" ref="AC59:AD59" si="1023">2.1*D59/100</f>
        <v>785.967</v>
      </c>
      <c r="AD59" s="38">
        <f t="shared" si="1023"/>
        <v>1049.139</v>
      </c>
      <c r="AE59" s="38">
        <f t="shared" ref="AE59:AE63" si="1052">AC59+AD59</f>
        <v>1835.106</v>
      </c>
      <c r="AF59" s="38">
        <f t="shared" ref="AF59:AG59" si="1024">2.01*D59/100</f>
        <v>752.2827</v>
      </c>
      <c r="AG59" s="38">
        <f t="shared" si="1024"/>
        <v>1004.1759</v>
      </c>
      <c r="AH59" s="38">
        <f t="shared" ref="AH59:AH63" si="1054">AF59+AG59</f>
        <v>1756.4586</v>
      </c>
      <c r="AI59" s="38">
        <f t="shared" ref="AI59:AJ59" si="1025">1.93*D59/100</f>
        <v>722.3411</v>
      </c>
      <c r="AJ59" s="38">
        <f t="shared" si="1025"/>
        <v>964.2087</v>
      </c>
      <c r="AK59" s="38">
        <f t="shared" ref="AK59:AK63" si="1056">AI59+AJ59</f>
        <v>1686.5498</v>
      </c>
      <c r="AL59" s="38">
        <f t="shared" ref="AL59:AM59" si="1026">11.23*D59/100</f>
        <v>4203.0521</v>
      </c>
      <c r="AM59" s="38">
        <f t="shared" si="1026"/>
        <v>5610.3957</v>
      </c>
      <c r="AN59" s="38">
        <f t="shared" ref="AN59:AN63" si="1058">AL59+AM59</f>
        <v>9813.4478</v>
      </c>
      <c r="AO59" s="38">
        <f t="shared" ref="AO59:AP59" si="1027">16.02*D59/100</f>
        <v>5995.8054</v>
      </c>
      <c r="AP59" s="38">
        <f t="shared" si="1027"/>
        <v>8003.4318</v>
      </c>
      <c r="AQ59" s="38">
        <f t="shared" ref="AQ59:AQ63" si="1060">AO59+AP59</f>
        <v>13999.2372</v>
      </c>
      <c r="AR59" s="38">
        <f t="shared" ref="AR59:AS59" si="1028">65.63*D59/100</f>
        <v>24563.3401</v>
      </c>
      <c r="AS59" s="38">
        <f t="shared" si="1028"/>
        <v>32788.0917</v>
      </c>
      <c r="AT59" s="38">
        <f t="shared" ref="AT59:AT63" si="1062">AR59+AS59</f>
        <v>57351.4318</v>
      </c>
      <c r="AU59" s="38">
        <f t="shared" ref="AU59:AV59" si="1029">30.91*D59/100</f>
        <v>11568.6857</v>
      </c>
      <c r="AV59" s="38">
        <f t="shared" si="1029"/>
        <v>15442.3269</v>
      </c>
      <c r="AW59" s="38">
        <f t="shared" ref="AW59:AW63" si="1064">AU59+AV59</f>
        <v>27011.0126</v>
      </c>
      <c r="AX59" s="38">
        <f t="shared" ref="AX59:AY59" si="1030">68*D59/100</f>
        <v>25450.36</v>
      </c>
      <c r="AY59" s="38">
        <f t="shared" si="1030"/>
        <v>33972.12</v>
      </c>
      <c r="AZ59" s="38">
        <f t="shared" ref="AZ59:AZ63" si="1066">AX59+AY59</f>
        <v>59422.48</v>
      </c>
      <c r="BA59" s="38">
        <f t="shared" ref="BA59:BB59" si="1031">1.2*D59/100</f>
        <v>449.124</v>
      </c>
      <c r="BB59" s="38">
        <f t="shared" si="1031"/>
        <v>599.508</v>
      </c>
      <c r="BC59" s="38">
        <f t="shared" ref="BC59:BC63" si="1068">BA59+BB59</f>
        <v>1048.632</v>
      </c>
      <c r="BD59" s="38">
        <f t="shared" ref="BD59:BD63" si="1069">30.92*E59/100</f>
        <v>15447.3228</v>
      </c>
      <c r="BE59" s="38">
        <f t="shared" ref="BE59:BE63" si="1070">25.81*E59/100</f>
        <v>12894.4179</v>
      </c>
      <c r="BF59" s="38">
        <f t="shared" ref="BF59:BF63" si="1071">16.94*E59/100</f>
        <v>8463.0546</v>
      </c>
      <c r="BG59" s="38">
        <f t="shared" ref="BG59:BH59" si="1032">2.11*D59/100</f>
        <v>789.7097</v>
      </c>
      <c r="BH59" s="38">
        <f t="shared" si="1032"/>
        <v>1054.1349</v>
      </c>
      <c r="BI59" s="38">
        <f t="shared" ref="BI59:BI63" si="1073">BG59+BH59</f>
        <v>1843.8446</v>
      </c>
      <c r="BJ59" s="38">
        <f t="shared" ref="BJ59:BK59" si="1033">0.55*D59/100</f>
        <v>205.8485</v>
      </c>
      <c r="BK59" s="38">
        <f t="shared" si="1033"/>
        <v>274.7745</v>
      </c>
      <c r="BL59" s="38">
        <f t="shared" ref="BL59:BL63" si="1075">BJ59+BK59</f>
        <v>480.623</v>
      </c>
      <c r="BM59" s="38">
        <f t="shared" ref="BM59:BN59" si="1034">67.31*D59/100</f>
        <v>25192.1137</v>
      </c>
      <c r="BN59" s="38">
        <f t="shared" si="1034"/>
        <v>33627.4029</v>
      </c>
      <c r="BO59" s="38">
        <f t="shared" ref="BO59:BO63" si="1077">BM59+BN59</f>
        <v>58819.5166</v>
      </c>
      <c r="BP59" s="38">
        <f t="shared" ref="BP59:BP63" si="1078">11.15*D59/100</f>
        <v>4173.1105</v>
      </c>
      <c r="BQ59" s="38">
        <f t="shared" ref="BQ59:BQ63" si="1079">11.51*E59/100</f>
        <v>5750.2809</v>
      </c>
      <c r="BR59" s="38">
        <f t="shared" ref="BR59:BR63" si="1080">BP59+BQ59</f>
        <v>9923.3914</v>
      </c>
      <c r="BS59" s="38">
        <f t="shared" ref="BS59:BT59" si="1035">3.87*D59/100</f>
        <v>1448.4249</v>
      </c>
      <c r="BT59" s="38">
        <f t="shared" si="1035"/>
        <v>1933.4133</v>
      </c>
      <c r="BU59" s="38">
        <f t="shared" ref="BU59:BU63" si="1082">BS59+BT59</f>
        <v>3381.8382</v>
      </c>
      <c r="BV59" s="38">
        <f t="shared" ref="BV59:BW59" si="1036">1.21*D59/100</f>
        <v>452.8667</v>
      </c>
      <c r="BW59" s="38">
        <f t="shared" si="1036"/>
        <v>604.5039</v>
      </c>
      <c r="BX59" s="38">
        <f t="shared" ref="BX59:BX63" si="1084">BV59+BW59</f>
        <v>1057.3706</v>
      </c>
      <c r="BY59" s="38">
        <f t="shared" ref="BY59:BY63" si="1085">$BY$5*F59</f>
        <v>139.8176</v>
      </c>
      <c r="BZ59" s="3"/>
    </row>
    <row r="60" ht="19.5" customHeight="1">
      <c r="A60" s="39"/>
      <c r="B60" s="40">
        <v>1.0</v>
      </c>
      <c r="C60" s="53" t="s">
        <v>94</v>
      </c>
      <c r="D60" s="42">
        <v>7394.037413897281</v>
      </c>
      <c r="E60" s="42">
        <v>9308.120475042859</v>
      </c>
      <c r="F60" s="42">
        <f t="shared" ref="F60:F63" si="1086">+D60+E60</f>
        <v>16702.15789</v>
      </c>
      <c r="G60" s="42"/>
      <c r="H60" s="42"/>
      <c r="I60" s="43">
        <f t="shared" si="1037"/>
        <v>413.3784078</v>
      </c>
      <c r="J60" s="43">
        <f t="shared" si="1038"/>
        <v>394.5884801</v>
      </c>
      <c r="K60" s="43">
        <f t="shared" ref="K60:L60" si="1039">(1*23.5*D60)/1000</f>
        <v>173.7598792</v>
      </c>
      <c r="L60" s="43">
        <f t="shared" si="1039"/>
        <v>218.7408312</v>
      </c>
      <c r="M60" s="42">
        <f t="shared" si="1040"/>
        <v>392.5007104</v>
      </c>
      <c r="N60" s="42">
        <f t="shared" ref="N60:O60" si="1041">4.99*D60/100</f>
        <v>368.962467</v>
      </c>
      <c r="O60" s="42">
        <f t="shared" si="1041"/>
        <v>464.4752117</v>
      </c>
      <c r="P60" s="42">
        <f t="shared" si="1042"/>
        <v>833.4376787</v>
      </c>
      <c r="Q60" s="42">
        <f t="shared" ref="Q60:R60" si="1043">7.4*D60/100</f>
        <v>547.1587686</v>
      </c>
      <c r="R60" s="42">
        <f t="shared" si="1043"/>
        <v>688.8009152</v>
      </c>
      <c r="S60" s="42">
        <f t="shared" si="1044"/>
        <v>1235.959684</v>
      </c>
      <c r="T60" s="42">
        <f t="shared" ref="T60:U60" si="1045">12.23*D60/100</f>
        <v>904.2907757</v>
      </c>
      <c r="U60" s="42">
        <f t="shared" si="1045"/>
        <v>1138.383134</v>
      </c>
      <c r="V60" s="42">
        <f t="shared" si="1046"/>
        <v>2042.67391</v>
      </c>
      <c r="W60" s="43">
        <f t="shared" ref="W60:X60" si="1047">+T60-K60</f>
        <v>730.5308965</v>
      </c>
      <c r="X60" s="43">
        <f t="shared" si="1047"/>
        <v>919.6423029</v>
      </c>
      <c r="Y60" s="42">
        <f t="shared" si="1048"/>
        <v>1650.173199</v>
      </c>
      <c r="Z60" s="43">
        <f t="shared" ref="Z60:AA60" si="1049">4.1*D60/100</f>
        <v>303.155534</v>
      </c>
      <c r="AA60" s="43">
        <f t="shared" si="1049"/>
        <v>381.6329395</v>
      </c>
      <c r="AB60" s="43">
        <f t="shared" si="1050"/>
        <v>684.7884734</v>
      </c>
      <c r="AC60" s="42">
        <f t="shared" ref="AC60:AD60" si="1051">2.1*D60/100</f>
        <v>155.2747857</v>
      </c>
      <c r="AD60" s="42">
        <f t="shared" si="1051"/>
        <v>195.47053</v>
      </c>
      <c r="AE60" s="42">
        <f t="shared" si="1052"/>
        <v>350.7453157</v>
      </c>
      <c r="AF60" s="42">
        <f t="shared" ref="AF60:AG60" si="1053">2.01*D60/100</f>
        <v>148.620152</v>
      </c>
      <c r="AG60" s="42">
        <f t="shared" si="1053"/>
        <v>187.0932215</v>
      </c>
      <c r="AH60" s="42">
        <f t="shared" si="1054"/>
        <v>335.7133736</v>
      </c>
      <c r="AI60" s="42">
        <f t="shared" ref="AI60:AJ60" si="1055">1.93*D60/100</f>
        <v>142.7049221</v>
      </c>
      <c r="AJ60" s="42">
        <f t="shared" si="1055"/>
        <v>179.6467252</v>
      </c>
      <c r="AK60" s="42">
        <f t="shared" si="1056"/>
        <v>322.3516473</v>
      </c>
      <c r="AL60" s="42">
        <f t="shared" ref="AL60:AM60" si="1057">11.23*D60/100</f>
        <v>830.3504016</v>
      </c>
      <c r="AM60" s="42">
        <f t="shared" si="1057"/>
        <v>1045.301929</v>
      </c>
      <c r="AN60" s="42">
        <f t="shared" si="1058"/>
        <v>1875.652331</v>
      </c>
      <c r="AO60" s="43">
        <f t="shared" ref="AO60:AP60" si="1059">16.02*D60/100</f>
        <v>1184.524794</v>
      </c>
      <c r="AP60" s="43">
        <f t="shared" si="1059"/>
        <v>1491.1609</v>
      </c>
      <c r="AQ60" s="43">
        <f t="shared" si="1060"/>
        <v>2675.685694</v>
      </c>
      <c r="AR60" s="42">
        <f t="shared" ref="AR60:AS60" si="1061">65.63*D60/100</f>
        <v>4852.706755</v>
      </c>
      <c r="AS60" s="42">
        <f t="shared" si="1061"/>
        <v>6108.919468</v>
      </c>
      <c r="AT60" s="42">
        <f t="shared" si="1062"/>
        <v>10961.62622</v>
      </c>
      <c r="AU60" s="42">
        <f t="shared" ref="AU60:AV60" si="1063">30.91*D60/100</f>
        <v>2285.496965</v>
      </c>
      <c r="AV60" s="42">
        <f t="shared" si="1063"/>
        <v>2877.140039</v>
      </c>
      <c r="AW60" s="42">
        <f t="shared" si="1064"/>
        <v>5162.637003</v>
      </c>
      <c r="AX60" s="42">
        <f t="shared" ref="AX60:AY60" si="1065">68*D60/100</f>
        <v>5027.945441</v>
      </c>
      <c r="AY60" s="42">
        <f t="shared" si="1065"/>
        <v>6329.521923</v>
      </c>
      <c r="AZ60" s="42">
        <f t="shared" si="1066"/>
        <v>11357.46736</v>
      </c>
      <c r="BA60" s="42">
        <f t="shared" ref="BA60:BB60" si="1067">1.2*D60/100</f>
        <v>88.72844897</v>
      </c>
      <c r="BB60" s="42">
        <f t="shared" si="1067"/>
        <v>111.6974457</v>
      </c>
      <c r="BC60" s="42">
        <f t="shared" si="1068"/>
        <v>200.4258947</v>
      </c>
      <c r="BD60" s="42">
        <f t="shared" si="1069"/>
        <v>2878.070851</v>
      </c>
      <c r="BE60" s="42">
        <f t="shared" si="1070"/>
        <v>2402.425895</v>
      </c>
      <c r="BF60" s="42">
        <f t="shared" si="1071"/>
        <v>1576.795608</v>
      </c>
      <c r="BG60" s="42">
        <f t="shared" ref="BG60:BH60" si="1072">2.11*D60/100</f>
        <v>156.0141894</v>
      </c>
      <c r="BH60" s="42">
        <f t="shared" si="1072"/>
        <v>196.401342</v>
      </c>
      <c r="BI60" s="42">
        <f t="shared" si="1073"/>
        <v>352.4155315</v>
      </c>
      <c r="BJ60" s="42">
        <f t="shared" ref="BJ60:BK60" si="1074">0.55*D60/100</f>
        <v>40.66720578</v>
      </c>
      <c r="BK60" s="42">
        <f t="shared" si="1074"/>
        <v>51.19466261</v>
      </c>
      <c r="BL60" s="42">
        <f t="shared" si="1075"/>
        <v>91.86186839</v>
      </c>
      <c r="BM60" s="42">
        <f t="shared" ref="BM60:BN60" si="1076">67.31*D60/100</f>
        <v>4976.926583</v>
      </c>
      <c r="BN60" s="42">
        <f t="shared" si="1076"/>
        <v>6265.295892</v>
      </c>
      <c r="BO60" s="42">
        <f t="shared" si="1077"/>
        <v>11242.22248</v>
      </c>
      <c r="BP60" s="42">
        <f t="shared" si="1078"/>
        <v>824.4351716</v>
      </c>
      <c r="BQ60" s="42">
        <f t="shared" si="1079"/>
        <v>1071.364667</v>
      </c>
      <c r="BR60" s="42">
        <f t="shared" si="1080"/>
        <v>1895.799838</v>
      </c>
      <c r="BS60" s="42">
        <f t="shared" ref="BS60:BT60" si="1081">3.87*D60/100</f>
        <v>286.1492479</v>
      </c>
      <c r="BT60" s="42">
        <f t="shared" si="1081"/>
        <v>360.2242624</v>
      </c>
      <c r="BU60" s="42">
        <f t="shared" si="1082"/>
        <v>646.3735103</v>
      </c>
      <c r="BV60" s="42">
        <f t="shared" ref="BV60:BW60" si="1083">1.21*D60/100</f>
        <v>89.46785271</v>
      </c>
      <c r="BW60" s="42">
        <f t="shared" si="1083"/>
        <v>112.6282577</v>
      </c>
      <c r="BX60" s="42">
        <f t="shared" si="1084"/>
        <v>202.0961105</v>
      </c>
      <c r="BY60" s="42">
        <f t="shared" si="1085"/>
        <v>26.72345262</v>
      </c>
      <c r="BZ60" s="3"/>
    </row>
    <row r="61" ht="15.0" customHeight="1">
      <c r="A61" s="39"/>
      <c r="B61" s="40">
        <v>2.0</v>
      </c>
      <c r="C61" s="53" t="s">
        <v>95</v>
      </c>
      <c r="D61" s="42">
        <v>8482.247226586103</v>
      </c>
      <c r="E61" s="42">
        <v>10972.634351164004</v>
      </c>
      <c r="F61" s="42">
        <f t="shared" si="1086"/>
        <v>19454.88158</v>
      </c>
      <c r="G61" s="42"/>
      <c r="H61" s="42"/>
      <c r="I61" s="43">
        <f t="shared" si="1037"/>
        <v>481.508319</v>
      </c>
      <c r="J61" s="43">
        <f t="shared" si="1038"/>
        <v>459.6215773</v>
      </c>
      <c r="K61" s="43">
        <f t="shared" ref="K61:L61" si="1087">(1*23.5*D61)/1000</f>
        <v>199.3328098</v>
      </c>
      <c r="L61" s="43">
        <f t="shared" si="1087"/>
        <v>257.8569073</v>
      </c>
      <c r="M61" s="42">
        <f t="shared" si="1040"/>
        <v>457.1897171</v>
      </c>
      <c r="N61" s="42">
        <f t="shared" ref="N61:O61" si="1088">4.99*D61/100</f>
        <v>423.2641366</v>
      </c>
      <c r="O61" s="42">
        <f t="shared" si="1088"/>
        <v>547.5344541</v>
      </c>
      <c r="P61" s="42">
        <f t="shared" si="1042"/>
        <v>970.7985907</v>
      </c>
      <c r="Q61" s="42">
        <f t="shared" ref="Q61:R61" si="1089">7.4*D61/100</f>
        <v>627.6862948</v>
      </c>
      <c r="R61" s="42">
        <f t="shared" si="1089"/>
        <v>811.974942</v>
      </c>
      <c r="S61" s="42">
        <f t="shared" si="1044"/>
        <v>1439.661237</v>
      </c>
      <c r="T61" s="42">
        <f t="shared" ref="T61:U61" si="1090">12.23*D61/100</f>
        <v>1037.378836</v>
      </c>
      <c r="U61" s="42">
        <f t="shared" si="1090"/>
        <v>1341.953181</v>
      </c>
      <c r="V61" s="42">
        <f t="shared" si="1046"/>
        <v>2379.332017</v>
      </c>
      <c r="W61" s="43">
        <f t="shared" ref="W61:X61" si="1091">+T61-K61</f>
        <v>838.046026</v>
      </c>
      <c r="X61" s="43">
        <f t="shared" si="1091"/>
        <v>1084.096274</v>
      </c>
      <c r="Y61" s="42">
        <f t="shared" si="1048"/>
        <v>1922.1423</v>
      </c>
      <c r="Z61" s="43">
        <f t="shared" ref="Z61:AA61" si="1092">4.1*D61/100</f>
        <v>347.7721363</v>
      </c>
      <c r="AA61" s="43">
        <f t="shared" si="1092"/>
        <v>449.8780084</v>
      </c>
      <c r="AB61" s="43">
        <f t="shared" si="1050"/>
        <v>797.6501447</v>
      </c>
      <c r="AC61" s="42">
        <f t="shared" ref="AC61:AD61" si="1093">2.1*D61/100</f>
        <v>178.1271918</v>
      </c>
      <c r="AD61" s="42">
        <f t="shared" si="1093"/>
        <v>230.4253214</v>
      </c>
      <c r="AE61" s="42">
        <f t="shared" si="1052"/>
        <v>408.5525131</v>
      </c>
      <c r="AF61" s="42">
        <f t="shared" ref="AF61:AG61" si="1094">2.01*D61/100</f>
        <v>170.4931693</v>
      </c>
      <c r="AG61" s="42">
        <f t="shared" si="1094"/>
        <v>220.5499505</v>
      </c>
      <c r="AH61" s="42">
        <f t="shared" si="1054"/>
        <v>391.0431197</v>
      </c>
      <c r="AI61" s="42">
        <f t="shared" ref="AI61:AJ61" si="1095">1.93*D61/100</f>
        <v>163.7073715</v>
      </c>
      <c r="AJ61" s="42">
        <f t="shared" si="1095"/>
        <v>211.771843</v>
      </c>
      <c r="AK61" s="42">
        <f t="shared" si="1056"/>
        <v>375.4792145</v>
      </c>
      <c r="AL61" s="42">
        <f t="shared" ref="AL61:AM61" si="1096">11.23*D61/100</f>
        <v>952.5563635</v>
      </c>
      <c r="AM61" s="42">
        <f t="shared" si="1096"/>
        <v>1232.226838</v>
      </c>
      <c r="AN61" s="42">
        <f t="shared" si="1058"/>
        <v>2184.783201</v>
      </c>
      <c r="AO61" s="43">
        <f t="shared" ref="AO61:AP61" si="1097">16.02*D61/100</f>
        <v>1358.856006</v>
      </c>
      <c r="AP61" s="43">
        <f t="shared" si="1097"/>
        <v>1757.816023</v>
      </c>
      <c r="AQ61" s="43">
        <f t="shared" si="1060"/>
        <v>3116.672029</v>
      </c>
      <c r="AR61" s="42">
        <f t="shared" ref="AR61:AS61" si="1098">65.63*D61/100</f>
        <v>5566.898855</v>
      </c>
      <c r="AS61" s="42">
        <f t="shared" si="1098"/>
        <v>7201.339925</v>
      </c>
      <c r="AT61" s="42">
        <f t="shared" si="1062"/>
        <v>12768.23878</v>
      </c>
      <c r="AU61" s="42">
        <f t="shared" ref="AU61:AV61" si="1099">30.91*D61/100</f>
        <v>2621.862618</v>
      </c>
      <c r="AV61" s="42">
        <f t="shared" si="1099"/>
        <v>3391.641278</v>
      </c>
      <c r="AW61" s="42">
        <f t="shared" si="1064"/>
        <v>6013.503896</v>
      </c>
      <c r="AX61" s="42">
        <f t="shared" ref="AX61:AY61" si="1100">68*D61/100</f>
        <v>5767.928114</v>
      </c>
      <c r="AY61" s="42">
        <f t="shared" si="1100"/>
        <v>7461.391359</v>
      </c>
      <c r="AZ61" s="42">
        <f t="shared" si="1066"/>
        <v>13229.31947</v>
      </c>
      <c r="BA61" s="42">
        <f t="shared" ref="BA61:BB61" si="1101">1.2*D61/100</f>
        <v>101.7869667</v>
      </c>
      <c r="BB61" s="42">
        <f t="shared" si="1101"/>
        <v>131.6716122</v>
      </c>
      <c r="BC61" s="42">
        <f t="shared" si="1068"/>
        <v>233.4585789</v>
      </c>
      <c r="BD61" s="42">
        <f t="shared" si="1069"/>
        <v>3392.738541</v>
      </c>
      <c r="BE61" s="42">
        <f t="shared" si="1070"/>
        <v>2832.036926</v>
      </c>
      <c r="BF61" s="42">
        <f t="shared" si="1071"/>
        <v>1858.764259</v>
      </c>
      <c r="BG61" s="42">
        <f t="shared" ref="BG61:BH61" si="1102">2.11*D61/100</f>
        <v>178.9754165</v>
      </c>
      <c r="BH61" s="42">
        <f t="shared" si="1102"/>
        <v>231.5225848</v>
      </c>
      <c r="BI61" s="42">
        <f t="shared" si="1073"/>
        <v>410.4980013</v>
      </c>
      <c r="BJ61" s="42">
        <f t="shared" ref="BJ61:BK61" si="1103">0.55*D61/100</f>
        <v>46.65235975</v>
      </c>
      <c r="BK61" s="42">
        <f t="shared" si="1103"/>
        <v>60.34948893</v>
      </c>
      <c r="BL61" s="42">
        <f t="shared" si="1075"/>
        <v>107.0018487</v>
      </c>
      <c r="BM61" s="42">
        <f t="shared" ref="BM61:BN61" si="1104">67.31*D61/100</f>
        <v>5709.400608</v>
      </c>
      <c r="BN61" s="42">
        <f t="shared" si="1104"/>
        <v>7385.680182</v>
      </c>
      <c r="BO61" s="42">
        <f t="shared" si="1077"/>
        <v>13095.08079</v>
      </c>
      <c r="BP61" s="42">
        <f t="shared" si="1078"/>
        <v>945.7705658</v>
      </c>
      <c r="BQ61" s="42">
        <f t="shared" si="1079"/>
        <v>1262.950214</v>
      </c>
      <c r="BR61" s="42">
        <f t="shared" si="1080"/>
        <v>2208.72078</v>
      </c>
      <c r="BS61" s="42">
        <f t="shared" ref="BS61:BT61" si="1105">3.87*D61/100</f>
        <v>328.2629677</v>
      </c>
      <c r="BT61" s="42">
        <f t="shared" si="1105"/>
        <v>424.6409494</v>
      </c>
      <c r="BU61" s="42">
        <f t="shared" si="1082"/>
        <v>752.9039171</v>
      </c>
      <c r="BV61" s="42">
        <f t="shared" ref="BV61:BW61" si="1106">1.21*D61/100</f>
        <v>102.6351914</v>
      </c>
      <c r="BW61" s="42">
        <f t="shared" si="1106"/>
        <v>132.7688756</v>
      </c>
      <c r="BX61" s="42">
        <f t="shared" si="1084"/>
        <v>235.4040671</v>
      </c>
      <c r="BY61" s="42">
        <f t="shared" si="1085"/>
        <v>31.12781052</v>
      </c>
      <c r="BZ61" s="3"/>
    </row>
    <row r="62" ht="18.0" customHeight="1">
      <c r="A62" s="39"/>
      <c r="B62" s="40">
        <v>3.0</v>
      </c>
      <c r="C62" s="53" t="s">
        <v>96</v>
      </c>
      <c r="D62" s="42">
        <v>17688.158501510574</v>
      </c>
      <c r="E62" s="42">
        <v>24049.18445178762</v>
      </c>
      <c r="F62" s="42">
        <f t="shared" si="1086"/>
        <v>41737.34295</v>
      </c>
      <c r="G62" s="42"/>
      <c r="H62" s="42"/>
      <c r="I62" s="43">
        <f t="shared" si="1037"/>
        <v>1032.999238</v>
      </c>
      <c r="J62" s="43">
        <f t="shared" si="1038"/>
        <v>986.0447273</v>
      </c>
      <c r="K62" s="43">
        <f t="shared" ref="K62:L62" si="1107">(1*23.5*D62)/1000</f>
        <v>415.6717248</v>
      </c>
      <c r="L62" s="43">
        <f t="shared" si="1107"/>
        <v>565.1558346</v>
      </c>
      <c r="M62" s="42">
        <f t="shared" si="1040"/>
        <v>980.8275594</v>
      </c>
      <c r="N62" s="42">
        <f t="shared" ref="N62:O62" si="1108">4.99*D62/100</f>
        <v>882.6391092</v>
      </c>
      <c r="O62" s="42">
        <f t="shared" si="1108"/>
        <v>1200.054304</v>
      </c>
      <c r="P62" s="42">
        <f t="shared" si="1042"/>
        <v>2082.693413</v>
      </c>
      <c r="Q62" s="42">
        <f t="shared" ref="Q62:R62" si="1109">7.4*D62/100</f>
        <v>1308.923729</v>
      </c>
      <c r="R62" s="42">
        <f t="shared" si="1109"/>
        <v>1779.639649</v>
      </c>
      <c r="S62" s="42">
        <f t="shared" si="1044"/>
        <v>3088.563379</v>
      </c>
      <c r="T62" s="42">
        <f t="shared" ref="T62:U62" si="1110">12.23*D62/100</f>
        <v>2163.261785</v>
      </c>
      <c r="U62" s="42">
        <f t="shared" si="1110"/>
        <v>2941.215258</v>
      </c>
      <c r="V62" s="42">
        <f t="shared" si="1046"/>
        <v>5104.477043</v>
      </c>
      <c r="W62" s="43">
        <f t="shared" ref="W62:X62" si="1111">+T62-K62</f>
        <v>1747.59006</v>
      </c>
      <c r="X62" s="43">
        <f t="shared" si="1111"/>
        <v>2376.059424</v>
      </c>
      <c r="Y62" s="42">
        <f t="shared" si="1048"/>
        <v>4123.649484</v>
      </c>
      <c r="Z62" s="43">
        <f t="shared" ref="Z62:AA62" si="1112">4.1*D62/100</f>
        <v>725.2144986</v>
      </c>
      <c r="AA62" s="43">
        <f t="shared" si="1112"/>
        <v>986.0165625</v>
      </c>
      <c r="AB62" s="43">
        <f t="shared" si="1050"/>
        <v>1711.231061</v>
      </c>
      <c r="AC62" s="42">
        <f t="shared" ref="AC62:AD62" si="1113">2.1*D62/100</f>
        <v>371.4513285</v>
      </c>
      <c r="AD62" s="42">
        <f t="shared" si="1113"/>
        <v>505.0328735</v>
      </c>
      <c r="AE62" s="42">
        <f t="shared" si="1052"/>
        <v>876.484202</v>
      </c>
      <c r="AF62" s="42">
        <f t="shared" ref="AF62:AG62" si="1114">2.01*D62/100</f>
        <v>355.5319859</v>
      </c>
      <c r="AG62" s="42">
        <f t="shared" si="1114"/>
        <v>483.3886075</v>
      </c>
      <c r="AH62" s="42">
        <f t="shared" si="1054"/>
        <v>838.9205934</v>
      </c>
      <c r="AI62" s="42">
        <f t="shared" ref="AI62:AJ62" si="1115">1.93*D62/100</f>
        <v>341.3814591</v>
      </c>
      <c r="AJ62" s="42">
        <f t="shared" si="1115"/>
        <v>464.1492599</v>
      </c>
      <c r="AK62" s="42">
        <f t="shared" si="1056"/>
        <v>805.530719</v>
      </c>
      <c r="AL62" s="42">
        <f t="shared" ref="AL62:AM62" si="1116">11.23*D62/100</f>
        <v>1986.3802</v>
      </c>
      <c r="AM62" s="42">
        <f t="shared" si="1116"/>
        <v>2700.723414</v>
      </c>
      <c r="AN62" s="42">
        <f t="shared" si="1058"/>
        <v>4687.103614</v>
      </c>
      <c r="AO62" s="43">
        <f t="shared" ref="AO62:AP62" si="1117">16.02*D62/100</f>
        <v>2833.642992</v>
      </c>
      <c r="AP62" s="43">
        <f t="shared" si="1117"/>
        <v>3852.679349</v>
      </c>
      <c r="AQ62" s="43">
        <f t="shared" si="1060"/>
        <v>6686.322341</v>
      </c>
      <c r="AR62" s="42">
        <f t="shared" ref="AR62:AS62" si="1118">65.63*D62/100</f>
        <v>11608.73842</v>
      </c>
      <c r="AS62" s="42">
        <f t="shared" si="1118"/>
        <v>15783.47976</v>
      </c>
      <c r="AT62" s="42">
        <f t="shared" si="1062"/>
        <v>27392.21818</v>
      </c>
      <c r="AU62" s="42">
        <f t="shared" ref="AU62:AV62" si="1119">30.91*D62/100</f>
        <v>5467.409793</v>
      </c>
      <c r="AV62" s="42">
        <f t="shared" si="1119"/>
        <v>7433.602914</v>
      </c>
      <c r="AW62" s="42">
        <f t="shared" si="1064"/>
        <v>12901.01271</v>
      </c>
      <c r="AX62" s="42">
        <f t="shared" ref="AX62:AY62" si="1120">68*D62/100</f>
        <v>12027.94778</v>
      </c>
      <c r="AY62" s="42">
        <f t="shared" si="1120"/>
        <v>16353.44543</v>
      </c>
      <c r="AZ62" s="42">
        <f t="shared" si="1066"/>
        <v>28381.39321</v>
      </c>
      <c r="BA62" s="42">
        <f t="shared" ref="BA62:BB62" si="1121">1.2*D62/100</f>
        <v>212.257902</v>
      </c>
      <c r="BB62" s="42">
        <f t="shared" si="1121"/>
        <v>288.5902134</v>
      </c>
      <c r="BC62" s="42">
        <f t="shared" si="1068"/>
        <v>500.8481154</v>
      </c>
      <c r="BD62" s="42">
        <f t="shared" si="1069"/>
        <v>7436.007832</v>
      </c>
      <c r="BE62" s="42">
        <f t="shared" si="1070"/>
        <v>6207.094507</v>
      </c>
      <c r="BF62" s="42">
        <f t="shared" si="1071"/>
        <v>4073.931846</v>
      </c>
      <c r="BG62" s="42">
        <f t="shared" ref="BG62:BH62" si="1122">2.11*D62/100</f>
        <v>373.2201444</v>
      </c>
      <c r="BH62" s="42">
        <f t="shared" si="1122"/>
        <v>507.4377919</v>
      </c>
      <c r="BI62" s="42">
        <f t="shared" si="1073"/>
        <v>880.6579363</v>
      </c>
      <c r="BJ62" s="42">
        <f t="shared" ref="BJ62:BK62" si="1123">0.55*D62/100</f>
        <v>97.28487176</v>
      </c>
      <c r="BK62" s="42">
        <f t="shared" si="1123"/>
        <v>132.2705145</v>
      </c>
      <c r="BL62" s="42">
        <f t="shared" si="1075"/>
        <v>229.5553862</v>
      </c>
      <c r="BM62" s="42">
        <f t="shared" ref="BM62:BN62" si="1124">67.31*D62/100</f>
        <v>11905.89949</v>
      </c>
      <c r="BN62" s="42">
        <f t="shared" si="1124"/>
        <v>16187.50605</v>
      </c>
      <c r="BO62" s="42">
        <f t="shared" si="1077"/>
        <v>28093.40554</v>
      </c>
      <c r="BP62" s="42">
        <f t="shared" si="1078"/>
        <v>1972.229673</v>
      </c>
      <c r="BQ62" s="42">
        <f t="shared" si="1079"/>
        <v>2768.06113</v>
      </c>
      <c r="BR62" s="42">
        <f t="shared" si="1080"/>
        <v>4740.290803</v>
      </c>
      <c r="BS62" s="42">
        <f t="shared" ref="BS62:BT62" si="1125">3.87*D62/100</f>
        <v>684.531734</v>
      </c>
      <c r="BT62" s="42">
        <f t="shared" si="1125"/>
        <v>930.7034383</v>
      </c>
      <c r="BU62" s="42">
        <f t="shared" si="1082"/>
        <v>1615.235172</v>
      </c>
      <c r="BV62" s="42">
        <f t="shared" ref="BV62:BW62" si="1126">1.21*D62/100</f>
        <v>214.0267179</v>
      </c>
      <c r="BW62" s="42">
        <f t="shared" si="1126"/>
        <v>290.9951319</v>
      </c>
      <c r="BX62" s="42">
        <f t="shared" si="1084"/>
        <v>505.0218497</v>
      </c>
      <c r="BY62" s="42">
        <f t="shared" si="1085"/>
        <v>66.77974873</v>
      </c>
      <c r="BZ62" s="3"/>
    </row>
    <row r="63" ht="16.5" customHeight="1">
      <c r="A63" s="39"/>
      <c r="B63" s="40">
        <v>4.0</v>
      </c>
      <c r="C63" s="53" t="s">
        <v>97</v>
      </c>
      <c r="D63" s="42">
        <v>3862.556858006042</v>
      </c>
      <c r="E63" s="42">
        <v>5629.060722005515</v>
      </c>
      <c r="F63" s="42">
        <f t="shared" si="1086"/>
        <v>9491.61758</v>
      </c>
      <c r="G63" s="42"/>
      <c r="H63" s="42"/>
      <c r="I63" s="43">
        <f t="shared" si="1037"/>
        <v>234.9175351</v>
      </c>
      <c r="J63" s="43">
        <f t="shared" si="1038"/>
        <v>224.2394653</v>
      </c>
      <c r="K63" s="43">
        <f t="shared" ref="K63:L63" si="1127">(1*23.5*D63)/1000</f>
        <v>90.77008616</v>
      </c>
      <c r="L63" s="43">
        <f t="shared" si="1127"/>
        <v>132.282927</v>
      </c>
      <c r="M63" s="42">
        <f t="shared" si="1040"/>
        <v>223.0530131</v>
      </c>
      <c r="N63" s="42">
        <f t="shared" ref="N63:O63" si="1128">4.99*D63/100</f>
        <v>192.7415872</v>
      </c>
      <c r="O63" s="42">
        <f t="shared" si="1128"/>
        <v>280.89013</v>
      </c>
      <c r="P63" s="42">
        <f t="shared" si="1042"/>
        <v>473.6317172</v>
      </c>
      <c r="Q63" s="42">
        <f t="shared" ref="Q63:R63" si="1129">7.4*D63/100</f>
        <v>285.8292075</v>
      </c>
      <c r="R63" s="42">
        <f t="shared" si="1129"/>
        <v>416.5504934</v>
      </c>
      <c r="S63" s="42">
        <f t="shared" si="1044"/>
        <v>702.3797009</v>
      </c>
      <c r="T63" s="42">
        <f t="shared" ref="T63:U63" si="1130">12.23*D63/100</f>
        <v>472.3907037</v>
      </c>
      <c r="U63" s="42">
        <f t="shared" si="1130"/>
        <v>688.4341263</v>
      </c>
      <c r="V63" s="42">
        <f t="shared" si="1046"/>
        <v>1160.82483</v>
      </c>
      <c r="W63" s="43">
        <f t="shared" ref="W63:X63" si="1131">+T63-K63</f>
        <v>381.6206176</v>
      </c>
      <c r="X63" s="43">
        <f t="shared" si="1131"/>
        <v>556.1511993</v>
      </c>
      <c r="Y63" s="42">
        <f t="shared" si="1048"/>
        <v>937.7718169</v>
      </c>
      <c r="Z63" s="43">
        <f t="shared" ref="Z63:AA63" si="1132">4.1*D63/100</f>
        <v>158.3648312</v>
      </c>
      <c r="AA63" s="43">
        <f t="shared" si="1132"/>
        <v>230.7914896</v>
      </c>
      <c r="AB63" s="43">
        <f t="shared" si="1050"/>
        <v>389.1563208</v>
      </c>
      <c r="AC63" s="42">
        <f t="shared" ref="AC63:AD63" si="1133">2.1*D63/100</f>
        <v>81.11369402</v>
      </c>
      <c r="AD63" s="42">
        <f t="shared" si="1133"/>
        <v>118.2102752</v>
      </c>
      <c r="AE63" s="42">
        <f t="shared" si="1052"/>
        <v>199.3239692</v>
      </c>
      <c r="AF63" s="42">
        <f t="shared" ref="AF63:AG63" si="1134">2.01*D63/100</f>
        <v>77.63739285</v>
      </c>
      <c r="AG63" s="42">
        <f t="shared" si="1134"/>
        <v>113.1441205</v>
      </c>
      <c r="AH63" s="42">
        <f t="shared" si="1054"/>
        <v>190.7815134</v>
      </c>
      <c r="AI63" s="42">
        <f t="shared" ref="AI63:AJ63" si="1135">1.93*D63/100</f>
        <v>74.54734736</v>
      </c>
      <c r="AJ63" s="42">
        <f t="shared" si="1135"/>
        <v>108.6408719</v>
      </c>
      <c r="AK63" s="42">
        <f t="shared" si="1056"/>
        <v>183.1882193</v>
      </c>
      <c r="AL63" s="42">
        <f t="shared" ref="AL63:AM63" si="1136">11.23*D63/100</f>
        <v>433.7651352</v>
      </c>
      <c r="AM63" s="42">
        <f t="shared" si="1136"/>
        <v>632.1435191</v>
      </c>
      <c r="AN63" s="42">
        <f t="shared" si="1058"/>
        <v>1065.908654</v>
      </c>
      <c r="AO63" s="43">
        <f t="shared" ref="AO63:AP63" si="1137">16.02*D63/100</f>
        <v>618.7816087</v>
      </c>
      <c r="AP63" s="43">
        <f t="shared" si="1137"/>
        <v>901.7755277</v>
      </c>
      <c r="AQ63" s="43">
        <f t="shared" si="1060"/>
        <v>1520.557136</v>
      </c>
      <c r="AR63" s="42">
        <f t="shared" ref="AR63:AS63" si="1138">65.63*D63/100</f>
        <v>2534.996066</v>
      </c>
      <c r="AS63" s="42">
        <f t="shared" si="1138"/>
        <v>3694.352552</v>
      </c>
      <c r="AT63" s="42">
        <f t="shared" si="1062"/>
        <v>6229.348618</v>
      </c>
      <c r="AU63" s="42">
        <f t="shared" ref="AU63:AV63" si="1139">30.91*D63/100</f>
        <v>1193.916325</v>
      </c>
      <c r="AV63" s="42">
        <f t="shared" si="1139"/>
        <v>1739.942669</v>
      </c>
      <c r="AW63" s="42">
        <f t="shared" si="1064"/>
        <v>2933.858994</v>
      </c>
      <c r="AX63" s="42">
        <f t="shared" ref="AX63:AY63" si="1140">68*D63/100</f>
        <v>2626.538663</v>
      </c>
      <c r="AY63" s="42">
        <f t="shared" si="1140"/>
        <v>3827.761291</v>
      </c>
      <c r="AZ63" s="42">
        <f t="shared" si="1066"/>
        <v>6454.299954</v>
      </c>
      <c r="BA63" s="42">
        <f t="shared" ref="BA63:BB63" si="1141">1.2*D63/100</f>
        <v>46.3506823</v>
      </c>
      <c r="BB63" s="42">
        <f t="shared" si="1141"/>
        <v>67.54872866</v>
      </c>
      <c r="BC63" s="42">
        <f t="shared" si="1068"/>
        <v>113.899411</v>
      </c>
      <c r="BD63" s="42">
        <f t="shared" si="1069"/>
        <v>1740.505575</v>
      </c>
      <c r="BE63" s="42">
        <f t="shared" si="1070"/>
        <v>1452.860572</v>
      </c>
      <c r="BF63" s="42">
        <f t="shared" si="1071"/>
        <v>953.5628863</v>
      </c>
      <c r="BG63" s="42">
        <f t="shared" ref="BG63:BH63" si="1142">2.11*D63/100</f>
        <v>81.4999497</v>
      </c>
      <c r="BH63" s="42">
        <f t="shared" si="1142"/>
        <v>118.7731812</v>
      </c>
      <c r="BI63" s="42">
        <f t="shared" si="1073"/>
        <v>200.2731309</v>
      </c>
      <c r="BJ63" s="42">
        <f t="shared" ref="BJ63:BK63" si="1143">0.55*D63/100</f>
        <v>21.24406272</v>
      </c>
      <c r="BK63" s="42">
        <f t="shared" si="1143"/>
        <v>30.95983397</v>
      </c>
      <c r="BL63" s="42">
        <f t="shared" si="1075"/>
        <v>52.20389669</v>
      </c>
      <c r="BM63" s="42">
        <f t="shared" ref="BM63:BN63" si="1144">67.31*D63/100</f>
        <v>2599.887021</v>
      </c>
      <c r="BN63" s="42">
        <f t="shared" si="1144"/>
        <v>3788.920772</v>
      </c>
      <c r="BO63" s="42">
        <f t="shared" si="1077"/>
        <v>6388.807793</v>
      </c>
      <c r="BP63" s="42">
        <f t="shared" si="1078"/>
        <v>430.6750897</v>
      </c>
      <c r="BQ63" s="42">
        <f t="shared" si="1079"/>
        <v>647.9048891</v>
      </c>
      <c r="BR63" s="42">
        <f t="shared" si="1080"/>
        <v>1078.579979</v>
      </c>
      <c r="BS63" s="42">
        <f t="shared" ref="BS63:BT63" si="1145">3.87*D63/100</f>
        <v>149.4809504</v>
      </c>
      <c r="BT63" s="42">
        <f t="shared" si="1145"/>
        <v>217.8446499</v>
      </c>
      <c r="BU63" s="42">
        <f t="shared" si="1082"/>
        <v>367.3256003</v>
      </c>
      <c r="BV63" s="42">
        <f t="shared" ref="BV63:BW63" si="1146">1.21*D63/100</f>
        <v>46.73693798</v>
      </c>
      <c r="BW63" s="42">
        <f t="shared" si="1146"/>
        <v>68.11163474</v>
      </c>
      <c r="BX63" s="42">
        <f t="shared" si="1084"/>
        <v>114.8485727</v>
      </c>
      <c r="BY63" s="42">
        <f t="shared" si="1085"/>
        <v>15.18658813</v>
      </c>
      <c r="BZ63" s="3"/>
    </row>
    <row r="64" ht="14.25" customHeight="1">
      <c r="A64" s="44"/>
      <c r="B64" s="45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3"/>
    </row>
    <row r="65" ht="14.25" customHeight="1">
      <c r="A65" s="49" t="s">
        <v>98</v>
      </c>
      <c r="B65" s="50" t="s">
        <v>99</v>
      </c>
      <c r="C65" s="51"/>
      <c r="D65" s="36">
        <v>8436.0</v>
      </c>
      <c r="E65" s="36">
        <v>7352.0</v>
      </c>
      <c r="F65" s="36">
        <f>D65+E65</f>
        <v>15788</v>
      </c>
      <c r="G65" s="37"/>
      <c r="H65" s="37"/>
      <c r="I65" s="38">
        <f t="shared" ref="I65:I73" si="1167">(1.1*22.5*F65)/1000</f>
        <v>390.753</v>
      </c>
      <c r="J65" s="38">
        <f t="shared" ref="J65:J73" si="1168">(1.05*22.5*F65)/1000</f>
        <v>372.9915</v>
      </c>
      <c r="K65" s="38">
        <f t="shared" ref="K65:L65" si="1147">(1*23.5*D65)/1000</f>
        <v>198.246</v>
      </c>
      <c r="L65" s="38">
        <f t="shared" si="1147"/>
        <v>172.772</v>
      </c>
      <c r="M65" s="38">
        <f t="shared" ref="M65:M73" si="1170">K65+L65</f>
        <v>371.018</v>
      </c>
      <c r="N65" s="38">
        <f t="shared" ref="N65:O65" si="1148">4.99*D65/100</f>
        <v>420.9564</v>
      </c>
      <c r="O65" s="38">
        <f t="shared" si="1148"/>
        <v>366.8648</v>
      </c>
      <c r="P65" s="38">
        <f t="shared" ref="P65:P73" si="1172">N65+O65</f>
        <v>787.8212</v>
      </c>
      <c r="Q65" s="38">
        <f t="shared" ref="Q65:R65" si="1149">7.4*D65/100</f>
        <v>624.264</v>
      </c>
      <c r="R65" s="38">
        <f t="shared" si="1149"/>
        <v>544.048</v>
      </c>
      <c r="S65" s="38">
        <f t="shared" ref="S65:S73" si="1174">Q65+R65</f>
        <v>1168.312</v>
      </c>
      <c r="T65" s="38">
        <f t="shared" ref="T65:U65" si="1150">12.23*D65/100</f>
        <v>1031.7228</v>
      </c>
      <c r="U65" s="38">
        <f t="shared" si="1150"/>
        <v>899.1496</v>
      </c>
      <c r="V65" s="38">
        <f t="shared" ref="V65:V73" si="1176">T65+U65</f>
        <v>1930.8724</v>
      </c>
      <c r="W65" s="38">
        <f t="shared" ref="W65:X65" si="1151">+T65-K65</f>
        <v>833.4768</v>
      </c>
      <c r="X65" s="38">
        <f t="shared" si="1151"/>
        <v>726.3776</v>
      </c>
      <c r="Y65" s="38">
        <f t="shared" ref="Y65:Y73" si="1178">W65+X65</f>
        <v>1559.8544</v>
      </c>
      <c r="Z65" s="38">
        <f t="shared" ref="Z65:AA65" si="1152">4.1*D65/100</f>
        <v>345.876</v>
      </c>
      <c r="AA65" s="38">
        <f t="shared" si="1152"/>
        <v>301.432</v>
      </c>
      <c r="AB65" s="38">
        <f t="shared" ref="AB65:AB73" si="1180">Z65+AA65</f>
        <v>647.308</v>
      </c>
      <c r="AC65" s="38">
        <f t="shared" ref="AC65:AD65" si="1153">2.1*D65/100</f>
        <v>177.156</v>
      </c>
      <c r="AD65" s="38">
        <f t="shared" si="1153"/>
        <v>154.392</v>
      </c>
      <c r="AE65" s="38">
        <f t="shared" ref="AE65:AE73" si="1182">AC65+AD65</f>
        <v>331.548</v>
      </c>
      <c r="AF65" s="38">
        <f t="shared" ref="AF65:AG65" si="1154">2.01*D65/100</f>
        <v>169.5636</v>
      </c>
      <c r="AG65" s="38">
        <f t="shared" si="1154"/>
        <v>147.7752</v>
      </c>
      <c r="AH65" s="38">
        <f t="shared" ref="AH65:AH73" si="1184">AF65+AG65</f>
        <v>317.3388</v>
      </c>
      <c r="AI65" s="38">
        <f t="shared" ref="AI65:AJ65" si="1155">1.93*D65/100</f>
        <v>162.8148</v>
      </c>
      <c r="AJ65" s="38">
        <f t="shared" si="1155"/>
        <v>141.8936</v>
      </c>
      <c r="AK65" s="38">
        <f t="shared" ref="AK65:AK73" si="1186">AI65+AJ65</f>
        <v>304.7084</v>
      </c>
      <c r="AL65" s="38">
        <f t="shared" ref="AL65:AM65" si="1156">11.23*D65/100</f>
        <v>947.3628</v>
      </c>
      <c r="AM65" s="38">
        <f t="shared" si="1156"/>
        <v>825.6296</v>
      </c>
      <c r="AN65" s="38">
        <f t="shared" ref="AN65:AN73" si="1188">AL65+AM65</f>
        <v>1772.9924</v>
      </c>
      <c r="AO65" s="38">
        <f t="shared" ref="AO65:AP65" si="1157">16.02*D65/100</f>
        <v>1351.4472</v>
      </c>
      <c r="AP65" s="38">
        <f t="shared" si="1157"/>
        <v>1177.7904</v>
      </c>
      <c r="AQ65" s="38">
        <f t="shared" ref="AQ65:AQ73" si="1190">AO65+AP65</f>
        <v>2529.2376</v>
      </c>
      <c r="AR65" s="38">
        <f t="shared" ref="AR65:AS65" si="1158">65.63*D65/100</f>
        <v>5536.5468</v>
      </c>
      <c r="AS65" s="38">
        <f t="shared" si="1158"/>
        <v>4825.1176</v>
      </c>
      <c r="AT65" s="38">
        <f t="shared" ref="AT65:AT73" si="1192">AR65+AS65</f>
        <v>10361.6644</v>
      </c>
      <c r="AU65" s="38">
        <f t="shared" ref="AU65:AV65" si="1159">30.91*D65/100</f>
        <v>2607.5676</v>
      </c>
      <c r="AV65" s="38">
        <f t="shared" si="1159"/>
        <v>2272.5032</v>
      </c>
      <c r="AW65" s="38">
        <f t="shared" ref="AW65:AW73" si="1194">AU65+AV65</f>
        <v>4880.0708</v>
      </c>
      <c r="AX65" s="38">
        <f t="shared" ref="AX65:AY65" si="1160">68*D65/100</f>
        <v>5736.48</v>
      </c>
      <c r="AY65" s="38">
        <f t="shared" si="1160"/>
        <v>4999.36</v>
      </c>
      <c r="AZ65" s="38">
        <f t="shared" ref="AZ65:AZ73" si="1196">AX65+AY65</f>
        <v>10735.84</v>
      </c>
      <c r="BA65" s="38">
        <f t="shared" ref="BA65:BB65" si="1161">1.2*D65/100</f>
        <v>101.232</v>
      </c>
      <c r="BB65" s="38">
        <f t="shared" si="1161"/>
        <v>88.224</v>
      </c>
      <c r="BC65" s="38">
        <f t="shared" ref="BC65:BC73" si="1198">BA65+BB65</f>
        <v>189.456</v>
      </c>
      <c r="BD65" s="38">
        <f t="shared" ref="BD65:BD73" si="1199">30.92*E65/100</f>
        <v>2273.2384</v>
      </c>
      <c r="BE65" s="38">
        <f t="shared" ref="BE65:BE73" si="1200">25.81*E65/100</f>
        <v>1897.5512</v>
      </c>
      <c r="BF65" s="38">
        <f t="shared" ref="BF65:BF73" si="1201">16.94*E65/100</f>
        <v>1245.4288</v>
      </c>
      <c r="BG65" s="38">
        <f t="shared" ref="BG65:BH65" si="1162">2.11*D65/100</f>
        <v>177.9996</v>
      </c>
      <c r="BH65" s="38">
        <f t="shared" si="1162"/>
        <v>155.1272</v>
      </c>
      <c r="BI65" s="38">
        <f t="shared" ref="BI65:BI73" si="1203">BG65+BH65</f>
        <v>333.1268</v>
      </c>
      <c r="BJ65" s="38">
        <f t="shared" ref="BJ65:BK65" si="1163">0.55*D65/100</f>
        <v>46.398</v>
      </c>
      <c r="BK65" s="38">
        <f t="shared" si="1163"/>
        <v>40.436</v>
      </c>
      <c r="BL65" s="38">
        <f t="shared" ref="BL65:BL73" si="1205">BJ65+BK65</f>
        <v>86.834</v>
      </c>
      <c r="BM65" s="38">
        <f t="shared" ref="BM65:BN65" si="1164">67.31*D65/100</f>
        <v>5678.2716</v>
      </c>
      <c r="BN65" s="38">
        <f t="shared" si="1164"/>
        <v>4948.6312</v>
      </c>
      <c r="BO65" s="38">
        <f t="shared" ref="BO65:BO73" si="1207">BM65+BN65</f>
        <v>10626.9028</v>
      </c>
      <c r="BP65" s="38">
        <f t="shared" ref="BP65:BP73" si="1208">11.15*D65/100</f>
        <v>940.614</v>
      </c>
      <c r="BQ65" s="38">
        <f t="shared" ref="BQ65:BQ73" si="1209">11.51*E65/100</f>
        <v>846.2152</v>
      </c>
      <c r="BR65" s="38">
        <f t="shared" ref="BR65:BR73" si="1210">BP65+BQ65</f>
        <v>1786.8292</v>
      </c>
      <c r="BS65" s="38">
        <f t="shared" ref="BS65:BT65" si="1165">3.87*D65/100</f>
        <v>326.4732</v>
      </c>
      <c r="BT65" s="38">
        <f t="shared" si="1165"/>
        <v>284.5224</v>
      </c>
      <c r="BU65" s="38">
        <f t="shared" ref="BU65:BU73" si="1212">BS65+BT65</f>
        <v>610.9956</v>
      </c>
      <c r="BV65" s="38">
        <f t="shared" ref="BV65:BW65" si="1166">1.21*D65/100</f>
        <v>102.0756</v>
      </c>
      <c r="BW65" s="38">
        <f t="shared" si="1166"/>
        <v>88.9592</v>
      </c>
      <c r="BX65" s="38">
        <f t="shared" ref="BX65:BX73" si="1214">BV65+BW65</f>
        <v>191.0348</v>
      </c>
      <c r="BY65" s="38">
        <f t="shared" ref="BY65:BY73" si="1215">$BY$5*F65</f>
        <v>25.2608</v>
      </c>
      <c r="BZ65" s="3"/>
    </row>
    <row r="66" ht="14.25" customHeight="1">
      <c r="A66" s="39"/>
      <c r="B66" s="40">
        <v>1.0</v>
      </c>
      <c r="C66" s="65" t="s">
        <v>100</v>
      </c>
      <c r="D66" s="42">
        <v>983.6082356955978</v>
      </c>
      <c r="E66" s="42">
        <v>837.0145228215767</v>
      </c>
      <c r="F66" s="42">
        <f t="shared" ref="F66:F73" si="1216">+D66+E66</f>
        <v>1820.622759</v>
      </c>
      <c r="G66" s="42"/>
      <c r="H66" s="42"/>
      <c r="I66" s="43">
        <f t="shared" si="1167"/>
        <v>45.06041327</v>
      </c>
      <c r="J66" s="43">
        <f t="shared" si="1168"/>
        <v>43.01221267</v>
      </c>
      <c r="K66" s="43">
        <f t="shared" ref="K66:L66" si="1169">(1*23.5*D66)/1000</f>
        <v>23.11479354</v>
      </c>
      <c r="L66" s="43">
        <f t="shared" si="1169"/>
        <v>19.66984129</v>
      </c>
      <c r="M66" s="42">
        <f t="shared" si="1170"/>
        <v>42.78463483</v>
      </c>
      <c r="N66" s="42">
        <f t="shared" ref="N66:O66" si="1171">4.99*D66/100</f>
        <v>49.08205096</v>
      </c>
      <c r="O66" s="42">
        <f t="shared" si="1171"/>
        <v>41.76702469</v>
      </c>
      <c r="P66" s="42">
        <f t="shared" si="1172"/>
        <v>90.84907565</v>
      </c>
      <c r="Q66" s="42">
        <f t="shared" ref="Q66:R66" si="1173">7.4*D66/100</f>
        <v>72.78700944</v>
      </c>
      <c r="R66" s="42">
        <f t="shared" si="1173"/>
        <v>61.93907469</v>
      </c>
      <c r="S66" s="42">
        <f t="shared" si="1174"/>
        <v>134.7260841</v>
      </c>
      <c r="T66" s="42">
        <f t="shared" ref="T66:U66" si="1175">12.23*D66/100</f>
        <v>120.2952872</v>
      </c>
      <c r="U66" s="42">
        <f t="shared" si="1175"/>
        <v>102.3668761</v>
      </c>
      <c r="V66" s="43">
        <f t="shared" si="1176"/>
        <v>222.6621634</v>
      </c>
      <c r="W66" s="43">
        <f t="shared" ref="W66:X66" si="1177">+T66-K66</f>
        <v>97.18049369</v>
      </c>
      <c r="X66" s="43">
        <f t="shared" si="1177"/>
        <v>82.69703485</v>
      </c>
      <c r="Y66" s="42">
        <f t="shared" si="1178"/>
        <v>179.8775285</v>
      </c>
      <c r="Z66" s="43">
        <f t="shared" ref="Z66:AA66" si="1179">4.1*D66/100</f>
        <v>40.32793766</v>
      </c>
      <c r="AA66" s="43">
        <f t="shared" si="1179"/>
        <v>34.31759544</v>
      </c>
      <c r="AB66" s="43">
        <f t="shared" si="1180"/>
        <v>74.6455331</v>
      </c>
      <c r="AC66" s="42">
        <f t="shared" ref="AC66:AD66" si="1181">2.1*D66/100</f>
        <v>20.65577295</v>
      </c>
      <c r="AD66" s="42">
        <f t="shared" si="1181"/>
        <v>17.57730498</v>
      </c>
      <c r="AE66" s="42">
        <f t="shared" si="1182"/>
        <v>38.23307793</v>
      </c>
      <c r="AF66" s="42">
        <f t="shared" ref="AF66:AG66" si="1183">2.01*D66/100</f>
        <v>19.77052554</v>
      </c>
      <c r="AG66" s="42">
        <f t="shared" si="1183"/>
        <v>16.82399191</v>
      </c>
      <c r="AH66" s="42">
        <f t="shared" si="1184"/>
        <v>36.59451745</v>
      </c>
      <c r="AI66" s="42">
        <f t="shared" ref="AI66:AJ66" si="1185">1.93*D66/100</f>
        <v>18.98363895</v>
      </c>
      <c r="AJ66" s="42">
        <f t="shared" si="1185"/>
        <v>16.15438029</v>
      </c>
      <c r="AK66" s="42">
        <f t="shared" si="1186"/>
        <v>35.13801924</v>
      </c>
      <c r="AL66" s="42">
        <f t="shared" ref="AL66:AM66" si="1187">11.23*D66/100</f>
        <v>110.4592049</v>
      </c>
      <c r="AM66" s="42">
        <f t="shared" si="1187"/>
        <v>93.99673091</v>
      </c>
      <c r="AN66" s="42">
        <f t="shared" si="1188"/>
        <v>204.4559358</v>
      </c>
      <c r="AO66" s="43">
        <f t="shared" ref="AO66:AP66" si="1189">16.02*D66/100</f>
        <v>157.5740394</v>
      </c>
      <c r="AP66" s="43">
        <f t="shared" si="1189"/>
        <v>134.0897266</v>
      </c>
      <c r="AQ66" s="43">
        <f t="shared" si="1190"/>
        <v>291.6637659</v>
      </c>
      <c r="AR66" s="42">
        <f t="shared" ref="AR66:AS66" si="1191">65.63*D66/100</f>
        <v>645.5420851</v>
      </c>
      <c r="AS66" s="42">
        <f t="shared" si="1191"/>
        <v>549.3326313</v>
      </c>
      <c r="AT66" s="42">
        <f t="shared" si="1192"/>
        <v>1194.874716</v>
      </c>
      <c r="AU66" s="42">
        <f t="shared" ref="AU66:AV66" si="1193">30.91*D66/100</f>
        <v>304.0333057</v>
      </c>
      <c r="AV66" s="42">
        <f t="shared" si="1193"/>
        <v>258.721189</v>
      </c>
      <c r="AW66" s="42">
        <f t="shared" si="1194"/>
        <v>562.7544947</v>
      </c>
      <c r="AX66" s="42">
        <f t="shared" ref="AX66:AY66" si="1195">68*D66/100</f>
        <v>668.8536003</v>
      </c>
      <c r="AY66" s="42">
        <f t="shared" si="1195"/>
        <v>569.1698755</v>
      </c>
      <c r="AZ66" s="42">
        <f t="shared" si="1196"/>
        <v>1238.023476</v>
      </c>
      <c r="BA66" s="42">
        <f t="shared" ref="BA66:BB66" si="1197">1.2*D66/100</f>
        <v>11.80329883</v>
      </c>
      <c r="BB66" s="42">
        <f t="shared" si="1197"/>
        <v>10.04417427</v>
      </c>
      <c r="BC66" s="42">
        <f t="shared" si="1198"/>
        <v>21.8474731</v>
      </c>
      <c r="BD66" s="42">
        <f t="shared" si="1199"/>
        <v>258.8048905</v>
      </c>
      <c r="BE66" s="42">
        <f t="shared" si="1200"/>
        <v>216.0334483</v>
      </c>
      <c r="BF66" s="42">
        <f t="shared" si="1201"/>
        <v>141.7902602</v>
      </c>
      <c r="BG66" s="42">
        <f t="shared" ref="BG66:BH66" si="1202">2.11*D66/100</f>
        <v>20.75413377</v>
      </c>
      <c r="BH66" s="42">
        <f t="shared" si="1202"/>
        <v>17.66100643</v>
      </c>
      <c r="BI66" s="42">
        <f t="shared" si="1203"/>
        <v>38.4151402</v>
      </c>
      <c r="BJ66" s="42">
        <f t="shared" ref="BJ66:BK66" si="1204">0.55*D66/100</f>
        <v>5.409845296</v>
      </c>
      <c r="BK66" s="42">
        <f t="shared" si="1204"/>
        <v>4.603579876</v>
      </c>
      <c r="BL66" s="42">
        <f t="shared" si="1205"/>
        <v>10.01342517</v>
      </c>
      <c r="BM66" s="42">
        <f t="shared" ref="BM66:BN66" si="1206">67.31*D66/100</f>
        <v>662.0667034</v>
      </c>
      <c r="BN66" s="42">
        <f t="shared" si="1206"/>
        <v>563.3944753</v>
      </c>
      <c r="BO66" s="42">
        <f t="shared" si="1207"/>
        <v>1225.461179</v>
      </c>
      <c r="BP66" s="42">
        <f t="shared" si="1208"/>
        <v>109.6723183</v>
      </c>
      <c r="BQ66" s="42">
        <f t="shared" si="1209"/>
        <v>96.34037158</v>
      </c>
      <c r="BR66" s="42">
        <f t="shared" si="1210"/>
        <v>206.0126899</v>
      </c>
      <c r="BS66" s="42">
        <f t="shared" ref="BS66:BT66" si="1211">3.87*D66/100</f>
        <v>38.06563872</v>
      </c>
      <c r="BT66" s="42">
        <f t="shared" si="1211"/>
        <v>32.39246203</v>
      </c>
      <c r="BU66" s="42">
        <f t="shared" si="1212"/>
        <v>70.45810075</v>
      </c>
      <c r="BV66" s="42">
        <f t="shared" ref="BV66:BW66" si="1213">1.21*D66/100</f>
        <v>11.90165965</v>
      </c>
      <c r="BW66" s="42">
        <f t="shared" si="1213"/>
        <v>10.12787573</v>
      </c>
      <c r="BX66" s="42">
        <f t="shared" si="1214"/>
        <v>22.02953538</v>
      </c>
      <c r="BY66" s="42">
        <f t="shared" si="1215"/>
        <v>2.912996414</v>
      </c>
      <c r="BZ66" s="3"/>
    </row>
    <row r="67" ht="14.25" customHeight="1">
      <c r="A67" s="39"/>
      <c r="B67" s="40">
        <v>2.0</v>
      </c>
      <c r="C67" s="65" t="s">
        <v>101</v>
      </c>
      <c r="D67" s="42">
        <v>1389.5265612558298</v>
      </c>
      <c r="E67" s="42">
        <v>1204.9958506224066</v>
      </c>
      <c r="F67" s="42">
        <f t="shared" si="1216"/>
        <v>2594.522412</v>
      </c>
      <c r="G67" s="42"/>
      <c r="H67" s="42"/>
      <c r="I67" s="43">
        <f t="shared" si="1167"/>
        <v>64.21442969</v>
      </c>
      <c r="J67" s="43">
        <f t="shared" si="1168"/>
        <v>61.29559198</v>
      </c>
      <c r="K67" s="43">
        <f t="shared" ref="K67:L67" si="1217">(1*23.5*D67)/1000</f>
        <v>32.65387419</v>
      </c>
      <c r="L67" s="43">
        <f t="shared" si="1217"/>
        <v>28.31740249</v>
      </c>
      <c r="M67" s="42">
        <f t="shared" si="1170"/>
        <v>60.97127668</v>
      </c>
      <c r="N67" s="42">
        <f t="shared" ref="N67:O67" si="1218">4.99*D67/100</f>
        <v>69.33737541</v>
      </c>
      <c r="O67" s="42">
        <f t="shared" si="1218"/>
        <v>60.12929295</v>
      </c>
      <c r="P67" s="42">
        <f t="shared" si="1172"/>
        <v>129.4666684</v>
      </c>
      <c r="Q67" s="42">
        <f t="shared" ref="Q67:R67" si="1219">7.4*D67/100</f>
        <v>102.8249655</v>
      </c>
      <c r="R67" s="42">
        <f t="shared" si="1219"/>
        <v>89.16969295</v>
      </c>
      <c r="S67" s="42">
        <f t="shared" si="1174"/>
        <v>191.9946585</v>
      </c>
      <c r="T67" s="42">
        <f t="shared" ref="T67:U67" si="1220">12.23*D67/100</f>
        <v>169.9390984</v>
      </c>
      <c r="U67" s="42">
        <f t="shared" si="1220"/>
        <v>147.3709925</v>
      </c>
      <c r="V67" s="43">
        <f t="shared" si="1176"/>
        <v>317.310091</v>
      </c>
      <c r="W67" s="43">
        <f t="shared" ref="W67:X67" si="1221">+T67-K67</f>
        <v>137.2852243</v>
      </c>
      <c r="X67" s="43">
        <f t="shared" si="1221"/>
        <v>119.05359</v>
      </c>
      <c r="Y67" s="42">
        <f t="shared" si="1178"/>
        <v>256.3388143</v>
      </c>
      <c r="Z67" s="43">
        <f t="shared" ref="Z67:AA67" si="1222">4.1*D67/100</f>
        <v>56.97058901</v>
      </c>
      <c r="AA67" s="43">
        <f t="shared" si="1222"/>
        <v>49.40482988</v>
      </c>
      <c r="AB67" s="43">
        <f t="shared" si="1180"/>
        <v>106.3754189</v>
      </c>
      <c r="AC67" s="42">
        <f t="shared" ref="AC67:AD67" si="1223">2.1*D67/100</f>
        <v>29.18005779</v>
      </c>
      <c r="AD67" s="42">
        <f t="shared" si="1223"/>
        <v>25.30491286</v>
      </c>
      <c r="AE67" s="42">
        <f t="shared" si="1182"/>
        <v>54.48497065</v>
      </c>
      <c r="AF67" s="42">
        <f t="shared" ref="AF67:AG67" si="1224">2.01*D67/100</f>
        <v>27.92948388</v>
      </c>
      <c r="AG67" s="42">
        <f t="shared" si="1224"/>
        <v>24.2204166</v>
      </c>
      <c r="AH67" s="42">
        <f t="shared" si="1184"/>
        <v>52.14990048</v>
      </c>
      <c r="AI67" s="42">
        <f t="shared" ref="AI67:AJ67" si="1225">1.93*D67/100</f>
        <v>26.81786263</v>
      </c>
      <c r="AJ67" s="42">
        <f t="shared" si="1225"/>
        <v>23.25641992</v>
      </c>
      <c r="AK67" s="42">
        <f t="shared" si="1186"/>
        <v>50.07428255</v>
      </c>
      <c r="AL67" s="42">
        <f t="shared" ref="AL67:AM67" si="1226">11.23*D67/100</f>
        <v>156.0438328</v>
      </c>
      <c r="AM67" s="42">
        <f t="shared" si="1226"/>
        <v>135.321034</v>
      </c>
      <c r="AN67" s="42">
        <f t="shared" si="1188"/>
        <v>291.3648669</v>
      </c>
      <c r="AO67" s="43">
        <f t="shared" ref="AO67:AP67" si="1227">16.02*D67/100</f>
        <v>222.6021551</v>
      </c>
      <c r="AP67" s="43">
        <f t="shared" si="1227"/>
        <v>193.0403353</v>
      </c>
      <c r="AQ67" s="43">
        <f t="shared" si="1190"/>
        <v>415.6424904</v>
      </c>
      <c r="AR67" s="42">
        <f t="shared" ref="AR67:AS67" si="1228">65.63*D67/100</f>
        <v>911.9462822</v>
      </c>
      <c r="AS67" s="42">
        <f t="shared" si="1228"/>
        <v>790.8387768</v>
      </c>
      <c r="AT67" s="42">
        <f t="shared" si="1192"/>
        <v>1702.785059</v>
      </c>
      <c r="AU67" s="42">
        <f t="shared" ref="AU67:AV67" si="1229">30.91*D67/100</f>
        <v>429.5026601</v>
      </c>
      <c r="AV67" s="42">
        <f t="shared" si="1229"/>
        <v>372.4642174</v>
      </c>
      <c r="AW67" s="42">
        <f t="shared" si="1194"/>
        <v>801.9668775</v>
      </c>
      <c r="AX67" s="42">
        <f t="shared" ref="AX67:AY67" si="1230">68*D67/100</f>
        <v>944.8780617</v>
      </c>
      <c r="AY67" s="42">
        <f t="shared" si="1230"/>
        <v>819.3971784</v>
      </c>
      <c r="AZ67" s="42">
        <f t="shared" si="1196"/>
        <v>1764.27524</v>
      </c>
      <c r="BA67" s="42">
        <f t="shared" ref="BA67:BB67" si="1231">1.2*D67/100</f>
        <v>16.67431874</v>
      </c>
      <c r="BB67" s="42">
        <f t="shared" si="1231"/>
        <v>14.45995021</v>
      </c>
      <c r="BC67" s="42">
        <f t="shared" si="1198"/>
        <v>31.13426894</v>
      </c>
      <c r="BD67" s="42">
        <f t="shared" si="1199"/>
        <v>372.584717</v>
      </c>
      <c r="BE67" s="42">
        <f t="shared" si="1200"/>
        <v>311.009429</v>
      </c>
      <c r="BF67" s="42">
        <f t="shared" si="1201"/>
        <v>204.1262971</v>
      </c>
      <c r="BG67" s="42">
        <f t="shared" ref="BG67:BH67" si="1232">2.11*D67/100</f>
        <v>29.31901044</v>
      </c>
      <c r="BH67" s="42">
        <f t="shared" si="1232"/>
        <v>25.42541245</v>
      </c>
      <c r="BI67" s="42">
        <f t="shared" si="1203"/>
        <v>54.74442289</v>
      </c>
      <c r="BJ67" s="42">
        <f t="shared" ref="BJ67:BK67" si="1233">0.55*D67/100</f>
        <v>7.642396087</v>
      </c>
      <c r="BK67" s="42">
        <f t="shared" si="1233"/>
        <v>6.627477178</v>
      </c>
      <c r="BL67" s="42">
        <f t="shared" si="1205"/>
        <v>14.26987327</v>
      </c>
      <c r="BM67" s="42">
        <f t="shared" ref="BM67:BN67" si="1234">67.31*D67/100</f>
        <v>935.2903284</v>
      </c>
      <c r="BN67" s="42">
        <f t="shared" si="1234"/>
        <v>811.0827071</v>
      </c>
      <c r="BO67" s="42">
        <f t="shared" si="1207"/>
        <v>1746.373035</v>
      </c>
      <c r="BP67" s="42">
        <f t="shared" si="1208"/>
        <v>154.9322116</v>
      </c>
      <c r="BQ67" s="42">
        <f t="shared" si="1209"/>
        <v>138.6950224</v>
      </c>
      <c r="BR67" s="42">
        <f t="shared" si="1210"/>
        <v>293.627234</v>
      </c>
      <c r="BS67" s="42">
        <f t="shared" ref="BS67:BT67" si="1235">3.87*D67/100</f>
        <v>53.77467792</v>
      </c>
      <c r="BT67" s="42">
        <f t="shared" si="1235"/>
        <v>46.63333942</v>
      </c>
      <c r="BU67" s="42">
        <f t="shared" si="1212"/>
        <v>100.4080173</v>
      </c>
      <c r="BV67" s="42">
        <f t="shared" ref="BV67:BW67" si="1236">1.21*D67/100</f>
        <v>16.81327139</v>
      </c>
      <c r="BW67" s="42">
        <f t="shared" si="1236"/>
        <v>14.58044979</v>
      </c>
      <c r="BX67" s="42">
        <f t="shared" si="1214"/>
        <v>31.39372118</v>
      </c>
      <c r="BY67" s="42">
        <f t="shared" si="1215"/>
        <v>4.151235859</v>
      </c>
      <c r="BZ67" s="3"/>
    </row>
    <row r="68" ht="14.25" customHeight="1">
      <c r="A68" s="39"/>
      <c r="B68" s="40">
        <v>3.0</v>
      </c>
      <c r="C68" s="65" t="s">
        <v>102</v>
      </c>
      <c r="D68" s="42">
        <v>1351.1418496189285</v>
      </c>
      <c r="E68" s="42">
        <v>1189.7427385892117</v>
      </c>
      <c r="F68" s="42">
        <f t="shared" si="1216"/>
        <v>2540.884588</v>
      </c>
      <c r="G68" s="42"/>
      <c r="H68" s="42"/>
      <c r="I68" s="43">
        <f t="shared" si="1167"/>
        <v>62.88689356</v>
      </c>
      <c r="J68" s="43">
        <f t="shared" si="1168"/>
        <v>60.0283984</v>
      </c>
      <c r="K68" s="43">
        <f t="shared" ref="K68:L68" si="1237">(1*23.5*D68)/1000</f>
        <v>31.75183347</v>
      </c>
      <c r="L68" s="43">
        <f t="shared" si="1237"/>
        <v>27.95895436</v>
      </c>
      <c r="M68" s="42">
        <f t="shared" si="1170"/>
        <v>59.71078782</v>
      </c>
      <c r="N68" s="42">
        <f t="shared" ref="N68:O68" si="1238">4.99*D68/100</f>
        <v>67.4219783</v>
      </c>
      <c r="O68" s="42">
        <f t="shared" si="1238"/>
        <v>59.36816266</v>
      </c>
      <c r="P68" s="42">
        <f t="shared" si="1172"/>
        <v>126.790141</v>
      </c>
      <c r="Q68" s="42">
        <f t="shared" ref="Q68:R68" si="1239">7.4*D68/100</f>
        <v>99.98449687</v>
      </c>
      <c r="R68" s="42">
        <f t="shared" si="1239"/>
        <v>88.04096266</v>
      </c>
      <c r="S68" s="42">
        <f t="shared" si="1174"/>
        <v>188.0254595</v>
      </c>
      <c r="T68" s="42">
        <f t="shared" ref="T68:U68" si="1240">12.23*D68/100</f>
        <v>165.2446482</v>
      </c>
      <c r="U68" s="42">
        <f t="shared" si="1240"/>
        <v>145.5055369</v>
      </c>
      <c r="V68" s="43">
        <f t="shared" si="1176"/>
        <v>310.7501851</v>
      </c>
      <c r="W68" s="43">
        <f t="shared" ref="W68:X68" si="1241">+T68-K68</f>
        <v>133.4928147</v>
      </c>
      <c r="X68" s="43">
        <f t="shared" si="1241"/>
        <v>117.5465826</v>
      </c>
      <c r="Y68" s="42">
        <f t="shared" si="1178"/>
        <v>251.0393973</v>
      </c>
      <c r="Z68" s="43">
        <f t="shared" ref="Z68:AA68" si="1242">4.1*D68/100</f>
        <v>55.39681583</v>
      </c>
      <c r="AA68" s="43">
        <f t="shared" si="1242"/>
        <v>48.77945228</v>
      </c>
      <c r="AB68" s="43">
        <f t="shared" si="1180"/>
        <v>104.1762681</v>
      </c>
      <c r="AC68" s="42">
        <f t="shared" ref="AC68:AD68" si="1243">2.1*D68/100</f>
        <v>28.37397884</v>
      </c>
      <c r="AD68" s="42">
        <f t="shared" si="1243"/>
        <v>24.98459751</v>
      </c>
      <c r="AE68" s="42">
        <f t="shared" si="1182"/>
        <v>53.35857635</v>
      </c>
      <c r="AF68" s="42">
        <f t="shared" ref="AF68:AG68" si="1244">2.01*D68/100</f>
        <v>27.15795118</v>
      </c>
      <c r="AG68" s="42">
        <f t="shared" si="1244"/>
        <v>23.91382905</v>
      </c>
      <c r="AH68" s="42">
        <f t="shared" si="1184"/>
        <v>51.07178022</v>
      </c>
      <c r="AI68" s="42">
        <f t="shared" ref="AI68:AJ68" si="1245">1.93*D68/100</f>
        <v>26.0770377</v>
      </c>
      <c r="AJ68" s="42">
        <f t="shared" si="1245"/>
        <v>22.96203485</v>
      </c>
      <c r="AK68" s="42">
        <f t="shared" si="1186"/>
        <v>49.03907255</v>
      </c>
      <c r="AL68" s="42">
        <f t="shared" ref="AL68:AM68" si="1246">11.23*D68/100</f>
        <v>151.7332297</v>
      </c>
      <c r="AM68" s="42">
        <f t="shared" si="1246"/>
        <v>133.6081095</v>
      </c>
      <c r="AN68" s="42">
        <f t="shared" si="1188"/>
        <v>285.3413393</v>
      </c>
      <c r="AO68" s="43">
        <f t="shared" ref="AO68:AP68" si="1247">16.02*D68/100</f>
        <v>216.4529243</v>
      </c>
      <c r="AP68" s="43">
        <f t="shared" si="1247"/>
        <v>190.5967867</v>
      </c>
      <c r="AQ68" s="43">
        <f t="shared" si="1190"/>
        <v>407.049711</v>
      </c>
      <c r="AR68" s="42">
        <f t="shared" ref="AR68:AS68" si="1248">65.63*D68/100</f>
        <v>886.7543959</v>
      </c>
      <c r="AS68" s="42">
        <f t="shared" si="1248"/>
        <v>780.8281593</v>
      </c>
      <c r="AT68" s="42">
        <f t="shared" si="1192"/>
        <v>1667.582555</v>
      </c>
      <c r="AU68" s="42">
        <f t="shared" ref="AU68:AV68" si="1249">30.91*D68/100</f>
        <v>417.6379457</v>
      </c>
      <c r="AV68" s="42">
        <f t="shared" si="1249"/>
        <v>367.7494805</v>
      </c>
      <c r="AW68" s="42">
        <f t="shared" si="1194"/>
        <v>785.3874262</v>
      </c>
      <c r="AX68" s="42">
        <f t="shared" ref="AX68:AY68" si="1250">68*D68/100</f>
        <v>918.7764577</v>
      </c>
      <c r="AY68" s="42">
        <f t="shared" si="1250"/>
        <v>809.0250622</v>
      </c>
      <c r="AZ68" s="42">
        <f t="shared" si="1196"/>
        <v>1727.80152</v>
      </c>
      <c r="BA68" s="42">
        <f t="shared" ref="BA68:BB68" si="1251">1.2*D68/100</f>
        <v>16.2137022</v>
      </c>
      <c r="BB68" s="42">
        <f t="shared" si="1251"/>
        <v>14.27691286</v>
      </c>
      <c r="BC68" s="42">
        <f t="shared" si="1198"/>
        <v>30.49061506</v>
      </c>
      <c r="BD68" s="42">
        <f t="shared" si="1199"/>
        <v>367.8684548</v>
      </c>
      <c r="BE68" s="42">
        <f t="shared" si="1200"/>
        <v>307.0726008</v>
      </c>
      <c r="BF68" s="42">
        <f t="shared" si="1201"/>
        <v>201.5424199</v>
      </c>
      <c r="BG68" s="42">
        <f t="shared" ref="BG68:BH68" si="1252">2.11*D68/100</f>
        <v>28.50909303</v>
      </c>
      <c r="BH68" s="42">
        <f t="shared" si="1252"/>
        <v>25.10357178</v>
      </c>
      <c r="BI68" s="42">
        <f t="shared" si="1203"/>
        <v>53.61266481</v>
      </c>
      <c r="BJ68" s="42">
        <f t="shared" ref="BJ68:BK68" si="1253">0.55*D68/100</f>
        <v>7.431280173</v>
      </c>
      <c r="BK68" s="42">
        <f t="shared" si="1253"/>
        <v>6.543585062</v>
      </c>
      <c r="BL68" s="42">
        <f t="shared" si="1205"/>
        <v>13.97486524</v>
      </c>
      <c r="BM68" s="42">
        <f t="shared" ref="BM68:BN68" si="1254">67.31*D68/100</f>
        <v>909.453579</v>
      </c>
      <c r="BN68" s="42">
        <f t="shared" si="1254"/>
        <v>800.8158373</v>
      </c>
      <c r="BO68" s="42">
        <f t="shared" si="1207"/>
        <v>1710.269416</v>
      </c>
      <c r="BP68" s="42">
        <f t="shared" si="1208"/>
        <v>150.6523162</v>
      </c>
      <c r="BQ68" s="42">
        <f t="shared" si="1209"/>
        <v>136.9393892</v>
      </c>
      <c r="BR68" s="42">
        <f t="shared" si="1210"/>
        <v>287.5917054</v>
      </c>
      <c r="BS68" s="42">
        <f t="shared" ref="BS68:BT68" si="1255">3.87*D68/100</f>
        <v>52.28918958</v>
      </c>
      <c r="BT68" s="42">
        <f t="shared" si="1255"/>
        <v>46.04304398</v>
      </c>
      <c r="BU68" s="42">
        <f t="shared" si="1212"/>
        <v>98.33223356</v>
      </c>
      <c r="BV68" s="42">
        <f t="shared" ref="BV68:BW68" si="1256">1.21*D68/100</f>
        <v>16.34881638</v>
      </c>
      <c r="BW68" s="42">
        <f t="shared" si="1256"/>
        <v>14.39588714</v>
      </c>
      <c r="BX68" s="42">
        <f t="shared" si="1214"/>
        <v>30.74470352</v>
      </c>
      <c r="BY68" s="42">
        <f t="shared" si="1215"/>
        <v>4.065415341</v>
      </c>
      <c r="BZ68" s="3"/>
    </row>
    <row r="69" ht="14.25" customHeight="1">
      <c r="A69" s="39"/>
      <c r="B69" s="40">
        <v>4.0</v>
      </c>
      <c r="C69" s="65" t="s">
        <v>103</v>
      </c>
      <c r="D69" s="42">
        <v>398.2413832328518</v>
      </c>
      <c r="E69" s="42">
        <v>368.9346473029046</v>
      </c>
      <c r="F69" s="42">
        <f t="shared" si="1216"/>
        <v>767.1760305</v>
      </c>
      <c r="G69" s="42"/>
      <c r="H69" s="42"/>
      <c r="I69" s="43">
        <f t="shared" si="1167"/>
        <v>18.98760676</v>
      </c>
      <c r="J69" s="43">
        <f t="shared" si="1168"/>
        <v>18.12453372</v>
      </c>
      <c r="K69" s="43">
        <f t="shared" ref="K69:L69" si="1257">(1*23.5*D69)/1000</f>
        <v>9.358672506</v>
      </c>
      <c r="L69" s="43">
        <f t="shared" si="1257"/>
        <v>8.669964212</v>
      </c>
      <c r="M69" s="42">
        <f t="shared" si="1170"/>
        <v>18.02863672</v>
      </c>
      <c r="N69" s="42">
        <f t="shared" ref="N69:O69" si="1258">4.99*D69/100</f>
        <v>19.87224502</v>
      </c>
      <c r="O69" s="42">
        <f t="shared" si="1258"/>
        <v>18.4098389</v>
      </c>
      <c r="P69" s="42">
        <f t="shared" si="1172"/>
        <v>38.28208392</v>
      </c>
      <c r="Q69" s="42">
        <f t="shared" ref="Q69:R69" si="1259">7.4*D69/100</f>
        <v>29.46986236</v>
      </c>
      <c r="R69" s="42">
        <f t="shared" si="1259"/>
        <v>27.3011639</v>
      </c>
      <c r="S69" s="42">
        <f t="shared" si="1174"/>
        <v>56.77102626</v>
      </c>
      <c r="T69" s="42">
        <f t="shared" ref="T69:U69" si="1260">12.23*D69/100</f>
        <v>48.70492117</v>
      </c>
      <c r="U69" s="42">
        <f t="shared" si="1260"/>
        <v>45.12070737</v>
      </c>
      <c r="V69" s="43">
        <f t="shared" si="1176"/>
        <v>93.82562853</v>
      </c>
      <c r="W69" s="43">
        <f t="shared" ref="W69:X69" si="1261">+T69-K69</f>
        <v>39.34624866</v>
      </c>
      <c r="X69" s="43">
        <f t="shared" si="1261"/>
        <v>36.45074315</v>
      </c>
      <c r="Y69" s="42">
        <f t="shared" si="1178"/>
        <v>75.79699182</v>
      </c>
      <c r="Z69" s="43">
        <f t="shared" ref="Z69:AA69" si="1262">4.1*D69/100</f>
        <v>16.32789671</v>
      </c>
      <c r="AA69" s="43">
        <f t="shared" si="1262"/>
        <v>15.12632054</v>
      </c>
      <c r="AB69" s="43">
        <f t="shared" si="1180"/>
        <v>31.45421725</v>
      </c>
      <c r="AC69" s="42">
        <f t="shared" ref="AC69:AD69" si="1263">2.1*D69/100</f>
        <v>8.363069048</v>
      </c>
      <c r="AD69" s="42">
        <f t="shared" si="1263"/>
        <v>7.747627593</v>
      </c>
      <c r="AE69" s="42">
        <f t="shared" si="1182"/>
        <v>16.11069664</v>
      </c>
      <c r="AF69" s="42">
        <f t="shared" ref="AF69:AG69" si="1264">2.01*D69/100</f>
        <v>8.004651803</v>
      </c>
      <c r="AG69" s="42">
        <f t="shared" si="1264"/>
        <v>7.415586411</v>
      </c>
      <c r="AH69" s="42">
        <f t="shared" si="1184"/>
        <v>15.42023821</v>
      </c>
      <c r="AI69" s="42">
        <f t="shared" ref="AI69:AJ69" si="1265">1.93*D69/100</f>
        <v>7.686058696</v>
      </c>
      <c r="AJ69" s="42">
        <f t="shared" si="1265"/>
        <v>7.120438693</v>
      </c>
      <c r="AK69" s="42">
        <f t="shared" si="1186"/>
        <v>14.80649739</v>
      </c>
      <c r="AL69" s="42">
        <f t="shared" ref="AL69:AM69" si="1266">11.23*D69/100</f>
        <v>44.72250734</v>
      </c>
      <c r="AM69" s="42">
        <f t="shared" si="1266"/>
        <v>41.43136089</v>
      </c>
      <c r="AN69" s="42">
        <f t="shared" si="1188"/>
        <v>86.15386823</v>
      </c>
      <c r="AO69" s="43">
        <f t="shared" ref="AO69:AP69" si="1267">16.02*D69/100</f>
        <v>63.79826959</v>
      </c>
      <c r="AP69" s="43">
        <f t="shared" si="1267"/>
        <v>59.1033305</v>
      </c>
      <c r="AQ69" s="43">
        <f t="shared" si="1190"/>
        <v>122.9016001</v>
      </c>
      <c r="AR69" s="42">
        <f t="shared" ref="AR69:AS69" si="1268">65.63*D69/100</f>
        <v>261.3658198</v>
      </c>
      <c r="AS69" s="42">
        <f t="shared" si="1268"/>
        <v>242.131809</v>
      </c>
      <c r="AT69" s="42">
        <f t="shared" si="1192"/>
        <v>503.4976288</v>
      </c>
      <c r="AU69" s="42">
        <f t="shared" ref="AU69:AV69" si="1269">30.91*D69/100</f>
        <v>123.0964116</v>
      </c>
      <c r="AV69" s="42">
        <f t="shared" si="1269"/>
        <v>114.0376995</v>
      </c>
      <c r="AW69" s="42">
        <f t="shared" si="1194"/>
        <v>237.134111</v>
      </c>
      <c r="AX69" s="42">
        <f t="shared" ref="AX69:AY69" si="1270">68*D69/100</f>
        <v>270.8041406</v>
      </c>
      <c r="AY69" s="42">
        <f t="shared" si="1270"/>
        <v>250.8755602</v>
      </c>
      <c r="AZ69" s="42">
        <f t="shared" si="1196"/>
        <v>521.6797008</v>
      </c>
      <c r="BA69" s="42">
        <f t="shared" ref="BA69:BB69" si="1271">1.2*D69/100</f>
        <v>4.778896599</v>
      </c>
      <c r="BB69" s="42">
        <f t="shared" si="1271"/>
        <v>4.427215768</v>
      </c>
      <c r="BC69" s="42">
        <f t="shared" si="1198"/>
        <v>9.206112366</v>
      </c>
      <c r="BD69" s="42">
        <f t="shared" si="1199"/>
        <v>114.0745929</v>
      </c>
      <c r="BE69" s="42">
        <f t="shared" si="1200"/>
        <v>95.22203247</v>
      </c>
      <c r="BF69" s="42">
        <f t="shared" si="1201"/>
        <v>62.49752925</v>
      </c>
      <c r="BG69" s="42">
        <f t="shared" ref="BG69:BH69" si="1272">2.11*D69/100</f>
        <v>8.402893186</v>
      </c>
      <c r="BH69" s="42">
        <f t="shared" si="1272"/>
        <v>7.784521058</v>
      </c>
      <c r="BI69" s="42">
        <f t="shared" si="1203"/>
        <v>16.18741424</v>
      </c>
      <c r="BJ69" s="42">
        <f t="shared" ref="BJ69:BK69" si="1273">0.55*D69/100</f>
        <v>2.190327608</v>
      </c>
      <c r="BK69" s="42">
        <f t="shared" si="1273"/>
        <v>2.02914056</v>
      </c>
      <c r="BL69" s="42">
        <f t="shared" si="1205"/>
        <v>4.219468168</v>
      </c>
      <c r="BM69" s="42">
        <f t="shared" ref="BM69:BN69" si="1274">67.31*D69/100</f>
        <v>268.0562751</v>
      </c>
      <c r="BN69" s="42">
        <f t="shared" si="1274"/>
        <v>248.3299111</v>
      </c>
      <c r="BO69" s="42">
        <f t="shared" si="1207"/>
        <v>516.3861862</v>
      </c>
      <c r="BP69" s="42">
        <f t="shared" si="1208"/>
        <v>44.40391423</v>
      </c>
      <c r="BQ69" s="42">
        <f t="shared" si="1209"/>
        <v>42.4643779</v>
      </c>
      <c r="BR69" s="42">
        <f t="shared" si="1210"/>
        <v>86.86829214</v>
      </c>
      <c r="BS69" s="42">
        <f t="shared" ref="BS69:BT69" si="1275">3.87*D69/100</f>
        <v>15.41194153</v>
      </c>
      <c r="BT69" s="42">
        <f t="shared" si="1275"/>
        <v>14.27777085</v>
      </c>
      <c r="BU69" s="42">
        <f t="shared" si="1212"/>
        <v>29.68971238</v>
      </c>
      <c r="BV69" s="42">
        <f t="shared" ref="BV69:BW69" si="1276">1.21*D69/100</f>
        <v>4.818720737</v>
      </c>
      <c r="BW69" s="42">
        <f t="shared" si="1276"/>
        <v>4.464109232</v>
      </c>
      <c r="BX69" s="42">
        <f t="shared" si="1214"/>
        <v>9.282829969</v>
      </c>
      <c r="BY69" s="42">
        <f t="shared" si="1215"/>
        <v>1.227481649</v>
      </c>
      <c r="BZ69" s="3"/>
    </row>
    <row r="70" ht="14.25" customHeight="1">
      <c r="A70" s="39"/>
      <c r="B70" s="40">
        <v>5.0</v>
      </c>
      <c r="C70" s="65" t="s">
        <v>104</v>
      </c>
      <c r="D70" s="42">
        <v>1668.7753384142875</v>
      </c>
      <c r="E70" s="42">
        <v>1375.640041493776</v>
      </c>
      <c r="F70" s="42">
        <f t="shared" si="1216"/>
        <v>3044.41538</v>
      </c>
      <c r="G70" s="42"/>
      <c r="H70" s="42"/>
      <c r="I70" s="43">
        <f t="shared" si="1167"/>
        <v>75.34928065</v>
      </c>
      <c r="J70" s="43">
        <f t="shared" si="1168"/>
        <v>71.92431335</v>
      </c>
      <c r="K70" s="43">
        <f t="shared" ref="K70:L70" si="1277">(1*23.5*D70)/1000</f>
        <v>39.21622045</v>
      </c>
      <c r="L70" s="43">
        <f t="shared" si="1277"/>
        <v>32.32754098</v>
      </c>
      <c r="M70" s="42">
        <f t="shared" si="1170"/>
        <v>71.54376143</v>
      </c>
      <c r="N70" s="42">
        <f t="shared" ref="N70:O70" si="1278">4.99*D70/100</f>
        <v>83.27188939</v>
      </c>
      <c r="O70" s="42">
        <f t="shared" si="1278"/>
        <v>68.64443807</v>
      </c>
      <c r="P70" s="42">
        <f t="shared" si="1172"/>
        <v>151.9163275</v>
      </c>
      <c r="Q70" s="42">
        <f t="shared" ref="Q70:R70" si="1279">7.4*D70/100</f>
        <v>123.489375</v>
      </c>
      <c r="R70" s="42">
        <f t="shared" si="1279"/>
        <v>101.7973631</v>
      </c>
      <c r="S70" s="42">
        <f t="shared" si="1174"/>
        <v>225.2867381</v>
      </c>
      <c r="T70" s="42">
        <f t="shared" ref="T70:U70" si="1280">12.23*D70/100</f>
        <v>204.0912239</v>
      </c>
      <c r="U70" s="42">
        <f t="shared" si="1280"/>
        <v>168.2407771</v>
      </c>
      <c r="V70" s="43">
        <f t="shared" si="1176"/>
        <v>372.332001</v>
      </c>
      <c r="W70" s="43">
        <f t="shared" ref="W70:X70" si="1281">+T70-K70</f>
        <v>164.8750034</v>
      </c>
      <c r="X70" s="43">
        <f t="shared" si="1281"/>
        <v>135.9132361</v>
      </c>
      <c r="Y70" s="42">
        <f t="shared" si="1178"/>
        <v>300.7882395</v>
      </c>
      <c r="Z70" s="43">
        <f t="shared" ref="Z70:AA70" si="1282">4.1*D70/100</f>
        <v>68.41978887</v>
      </c>
      <c r="AA70" s="43">
        <f t="shared" si="1282"/>
        <v>56.4012417</v>
      </c>
      <c r="AB70" s="43">
        <f t="shared" si="1180"/>
        <v>124.8210306</v>
      </c>
      <c r="AC70" s="42">
        <f t="shared" ref="AC70:AD70" si="1283">2.1*D70/100</f>
        <v>35.04428211</v>
      </c>
      <c r="AD70" s="42">
        <f t="shared" si="1283"/>
        <v>28.88844087</v>
      </c>
      <c r="AE70" s="42">
        <f t="shared" si="1182"/>
        <v>63.93272298</v>
      </c>
      <c r="AF70" s="42">
        <f t="shared" ref="AF70:AG70" si="1284">2.01*D70/100</f>
        <v>33.5423843</v>
      </c>
      <c r="AG70" s="42">
        <f t="shared" si="1284"/>
        <v>27.65036483</v>
      </c>
      <c r="AH70" s="42">
        <f t="shared" si="1184"/>
        <v>61.19274914</v>
      </c>
      <c r="AI70" s="42">
        <f t="shared" ref="AI70:AJ70" si="1285">1.93*D70/100</f>
        <v>32.20736403</v>
      </c>
      <c r="AJ70" s="42">
        <f t="shared" si="1285"/>
        <v>26.5498528</v>
      </c>
      <c r="AK70" s="42">
        <f t="shared" si="1186"/>
        <v>58.75721683</v>
      </c>
      <c r="AL70" s="42">
        <f t="shared" ref="AL70:AM70" si="1286">11.23*D70/100</f>
        <v>187.4034705</v>
      </c>
      <c r="AM70" s="42">
        <f t="shared" si="1286"/>
        <v>154.4843767</v>
      </c>
      <c r="AN70" s="42">
        <f t="shared" si="1188"/>
        <v>341.8878472</v>
      </c>
      <c r="AO70" s="43">
        <f t="shared" ref="AO70:AP70" si="1287">16.02*D70/100</f>
        <v>267.3378092</v>
      </c>
      <c r="AP70" s="43">
        <f t="shared" si="1287"/>
        <v>220.3775346</v>
      </c>
      <c r="AQ70" s="43">
        <f t="shared" si="1190"/>
        <v>487.7153439</v>
      </c>
      <c r="AR70" s="42">
        <f t="shared" ref="AR70:AS70" si="1288">65.63*D70/100</f>
        <v>1095.217255</v>
      </c>
      <c r="AS70" s="42">
        <f t="shared" si="1288"/>
        <v>902.8325592</v>
      </c>
      <c r="AT70" s="42">
        <f t="shared" si="1192"/>
        <v>1998.049814</v>
      </c>
      <c r="AU70" s="42">
        <f t="shared" ref="AU70:AV70" si="1289">30.91*D70/100</f>
        <v>515.8184571</v>
      </c>
      <c r="AV70" s="42">
        <f t="shared" si="1289"/>
        <v>425.2103368</v>
      </c>
      <c r="AW70" s="42">
        <f t="shared" si="1194"/>
        <v>941.0287939</v>
      </c>
      <c r="AX70" s="42">
        <f t="shared" ref="AX70:AY70" si="1290">68*D70/100</f>
        <v>1134.76723</v>
      </c>
      <c r="AY70" s="42">
        <f t="shared" si="1290"/>
        <v>935.4352282</v>
      </c>
      <c r="AZ70" s="42">
        <f t="shared" si="1196"/>
        <v>2070.202458</v>
      </c>
      <c r="BA70" s="42">
        <f t="shared" ref="BA70:BB70" si="1291">1.2*D70/100</f>
        <v>20.02530406</v>
      </c>
      <c r="BB70" s="42">
        <f t="shared" si="1291"/>
        <v>16.5076805</v>
      </c>
      <c r="BC70" s="42">
        <f t="shared" si="1198"/>
        <v>36.53298456</v>
      </c>
      <c r="BD70" s="42">
        <f t="shared" si="1199"/>
        <v>425.3479008</v>
      </c>
      <c r="BE70" s="42">
        <f t="shared" si="1200"/>
        <v>355.0526947</v>
      </c>
      <c r="BF70" s="42">
        <f t="shared" si="1201"/>
        <v>233.033423</v>
      </c>
      <c r="BG70" s="42">
        <f t="shared" ref="BG70:BH70" si="1292">2.11*D70/100</f>
        <v>35.21115964</v>
      </c>
      <c r="BH70" s="42">
        <f t="shared" si="1292"/>
        <v>29.02600488</v>
      </c>
      <c r="BI70" s="42">
        <f t="shared" si="1203"/>
        <v>64.23716452</v>
      </c>
      <c r="BJ70" s="42">
        <f t="shared" ref="BJ70:BK70" si="1293">0.55*D70/100</f>
        <v>9.178264361</v>
      </c>
      <c r="BK70" s="42">
        <f t="shared" si="1293"/>
        <v>7.566020228</v>
      </c>
      <c r="BL70" s="42">
        <f t="shared" si="1205"/>
        <v>16.74428459</v>
      </c>
      <c r="BM70" s="42">
        <f t="shared" ref="BM70:BN70" si="1294">67.31*D70/100</f>
        <v>1123.25268</v>
      </c>
      <c r="BN70" s="42">
        <f t="shared" si="1294"/>
        <v>925.9433119</v>
      </c>
      <c r="BO70" s="42">
        <f t="shared" si="1207"/>
        <v>2049.195992</v>
      </c>
      <c r="BP70" s="42">
        <f t="shared" si="1208"/>
        <v>186.0684502</v>
      </c>
      <c r="BQ70" s="42">
        <f t="shared" si="1209"/>
        <v>158.3361688</v>
      </c>
      <c r="BR70" s="42">
        <f t="shared" si="1210"/>
        <v>344.404619</v>
      </c>
      <c r="BS70" s="42">
        <f t="shared" ref="BS70:BT70" si="1295">3.87*D70/100</f>
        <v>64.5816056</v>
      </c>
      <c r="BT70" s="42">
        <f t="shared" si="1295"/>
        <v>53.23726961</v>
      </c>
      <c r="BU70" s="42">
        <f t="shared" si="1212"/>
        <v>117.8188752</v>
      </c>
      <c r="BV70" s="42">
        <f t="shared" ref="BV70:BW70" si="1296">1.21*D70/100</f>
        <v>20.19218159</v>
      </c>
      <c r="BW70" s="42">
        <f t="shared" si="1296"/>
        <v>16.6452445</v>
      </c>
      <c r="BX70" s="42">
        <f t="shared" si="1214"/>
        <v>36.8374261</v>
      </c>
      <c r="BY70" s="42">
        <f t="shared" si="1215"/>
        <v>4.871064608</v>
      </c>
      <c r="BZ70" s="3"/>
    </row>
    <row r="71" ht="14.25" customHeight="1">
      <c r="A71" s="39"/>
      <c r="B71" s="40">
        <v>6.0</v>
      </c>
      <c r="C71" s="65" t="s">
        <v>105</v>
      </c>
      <c r="D71" s="42">
        <v>331.06813786827433</v>
      </c>
      <c r="E71" s="42">
        <v>303.155601659751</v>
      </c>
      <c r="F71" s="42">
        <f t="shared" si="1216"/>
        <v>634.2237395</v>
      </c>
      <c r="G71" s="42"/>
      <c r="H71" s="42"/>
      <c r="I71" s="43">
        <f t="shared" si="1167"/>
        <v>15.69703755</v>
      </c>
      <c r="J71" s="43">
        <f t="shared" si="1168"/>
        <v>14.98353585</v>
      </c>
      <c r="K71" s="43">
        <f t="shared" ref="K71:L71" si="1297">(1*23.5*D71)/1000</f>
        <v>7.78010124</v>
      </c>
      <c r="L71" s="43">
        <f t="shared" si="1297"/>
        <v>7.124156639</v>
      </c>
      <c r="M71" s="42">
        <f t="shared" si="1170"/>
        <v>14.90425788</v>
      </c>
      <c r="N71" s="42">
        <f t="shared" ref="N71:O71" si="1298">4.99*D71/100</f>
        <v>16.52030008</v>
      </c>
      <c r="O71" s="42">
        <f t="shared" si="1298"/>
        <v>15.12746452</v>
      </c>
      <c r="P71" s="42">
        <f t="shared" si="1172"/>
        <v>31.6477646</v>
      </c>
      <c r="Q71" s="42">
        <f t="shared" ref="Q71:R71" si="1299">7.4*D71/100</f>
        <v>24.4990422</v>
      </c>
      <c r="R71" s="42">
        <f t="shared" si="1299"/>
        <v>22.43351452</v>
      </c>
      <c r="S71" s="42">
        <f t="shared" si="1174"/>
        <v>46.93255673</v>
      </c>
      <c r="T71" s="42">
        <f t="shared" ref="T71:U71" si="1300">12.23*D71/100</f>
        <v>40.48963326</v>
      </c>
      <c r="U71" s="42">
        <f t="shared" si="1300"/>
        <v>37.07593008</v>
      </c>
      <c r="V71" s="43">
        <f t="shared" si="1176"/>
        <v>77.56556334</v>
      </c>
      <c r="W71" s="43">
        <f t="shared" ref="W71:X71" si="1301">+T71-K71</f>
        <v>32.70953202</v>
      </c>
      <c r="X71" s="43">
        <f t="shared" si="1301"/>
        <v>29.95177344</v>
      </c>
      <c r="Y71" s="42">
        <f t="shared" si="1178"/>
        <v>62.66130547</v>
      </c>
      <c r="Z71" s="43">
        <f t="shared" ref="Z71:AA71" si="1302">4.1*D71/100</f>
        <v>13.57379365</v>
      </c>
      <c r="AA71" s="43">
        <f t="shared" si="1302"/>
        <v>12.42937967</v>
      </c>
      <c r="AB71" s="43">
        <f t="shared" si="1180"/>
        <v>26.00317332</v>
      </c>
      <c r="AC71" s="42">
        <f t="shared" ref="AC71:AD71" si="1303">2.1*D71/100</f>
        <v>6.952430895</v>
      </c>
      <c r="AD71" s="42">
        <f t="shared" si="1303"/>
        <v>6.366267635</v>
      </c>
      <c r="AE71" s="42">
        <f t="shared" si="1182"/>
        <v>13.31869853</v>
      </c>
      <c r="AF71" s="42">
        <f t="shared" ref="AF71:AG71" si="1304">2.01*D71/100</f>
        <v>6.654469571</v>
      </c>
      <c r="AG71" s="42">
        <f t="shared" si="1304"/>
        <v>6.093427593</v>
      </c>
      <c r="AH71" s="42">
        <f t="shared" si="1184"/>
        <v>12.74789716</v>
      </c>
      <c r="AI71" s="42">
        <f t="shared" ref="AI71:AJ71" si="1305">1.93*D71/100</f>
        <v>6.389615061</v>
      </c>
      <c r="AJ71" s="42">
        <f t="shared" si="1305"/>
        <v>5.850903112</v>
      </c>
      <c r="AK71" s="42">
        <f t="shared" si="1186"/>
        <v>12.24051817</v>
      </c>
      <c r="AL71" s="42">
        <f t="shared" ref="AL71:AM71" si="1306">11.23*D71/100</f>
        <v>37.17895188</v>
      </c>
      <c r="AM71" s="42">
        <f t="shared" si="1306"/>
        <v>34.04437407</v>
      </c>
      <c r="AN71" s="42">
        <f t="shared" si="1188"/>
        <v>71.22332595</v>
      </c>
      <c r="AO71" s="43">
        <f t="shared" ref="AO71:AP71" si="1307">16.02*D71/100</f>
        <v>53.03711569</v>
      </c>
      <c r="AP71" s="43">
        <f t="shared" si="1307"/>
        <v>48.56552739</v>
      </c>
      <c r="AQ71" s="43">
        <f t="shared" si="1190"/>
        <v>101.6026431</v>
      </c>
      <c r="AR71" s="42">
        <f t="shared" ref="AR71:AS71" si="1308">65.63*D71/100</f>
        <v>217.2800189</v>
      </c>
      <c r="AS71" s="42">
        <f t="shared" si="1308"/>
        <v>198.9610214</v>
      </c>
      <c r="AT71" s="42">
        <f t="shared" si="1192"/>
        <v>416.2410403</v>
      </c>
      <c r="AU71" s="42">
        <f t="shared" ref="AU71:AV71" si="1309">30.91*D71/100</f>
        <v>102.3331614</v>
      </c>
      <c r="AV71" s="42">
        <f t="shared" si="1309"/>
        <v>93.70539647</v>
      </c>
      <c r="AW71" s="42">
        <f t="shared" si="1194"/>
        <v>196.0385579</v>
      </c>
      <c r="AX71" s="42">
        <f t="shared" ref="AX71:AY71" si="1310">68*D71/100</f>
        <v>225.1263338</v>
      </c>
      <c r="AY71" s="42">
        <f t="shared" si="1310"/>
        <v>206.1458091</v>
      </c>
      <c r="AZ71" s="42">
        <f t="shared" si="1196"/>
        <v>431.2721429</v>
      </c>
      <c r="BA71" s="42">
        <f t="shared" ref="BA71:BB71" si="1311">1.2*D71/100</f>
        <v>3.972817654</v>
      </c>
      <c r="BB71" s="42">
        <f t="shared" si="1311"/>
        <v>3.63786722</v>
      </c>
      <c r="BC71" s="42">
        <f t="shared" si="1198"/>
        <v>7.610684874</v>
      </c>
      <c r="BD71" s="42">
        <f t="shared" si="1199"/>
        <v>93.73571203</v>
      </c>
      <c r="BE71" s="42">
        <f t="shared" si="1200"/>
        <v>78.24446079</v>
      </c>
      <c r="BF71" s="42">
        <f t="shared" si="1201"/>
        <v>51.35455892</v>
      </c>
      <c r="BG71" s="42">
        <f t="shared" ref="BG71:BH71" si="1312">2.11*D71/100</f>
        <v>6.985537709</v>
      </c>
      <c r="BH71" s="42">
        <f t="shared" si="1312"/>
        <v>6.396583195</v>
      </c>
      <c r="BI71" s="42">
        <f t="shared" si="1203"/>
        <v>13.3821209</v>
      </c>
      <c r="BJ71" s="42">
        <f t="shared" ref="BJ71:BK71" si="1313">0.55*D71/100</f>
        <v>1.820874758</v>
      </c>
      <c r="BK71" s="42">
        <f t="shared" si="1313"/>
        <v>1.667355809</v>
      </c>
      <c r="BL71" s="42">
        <f t="shared" si="1205"/>
        <v>3.488230567</v>
      </c>
      <c r="BM71" s="42">
        <f t="shared" ref="BM71:BN71" si="1314">67.31*D71/100</f>
        <v>222.8419636</v>
      </c>
      <c r="BN71" s="42">
        <f t="shared" si="1314"/>
        <v>204.0540355</v>
      </c>
      <c r="BO71" s="42">
        <f t="shared" si="1207"/>
        <v>426.8959991</v>
      </c>
      <c r="BP71" s="42">
        <f t="shared" si="1208"/>
        <v>36.91409737</v>
      </c>
      <c r="BQ71" s="42">
        <f t="shared" si="1209"/>
        <v>34.89320975</v>
      </c>
      <c r="BR71" s="42">
        <f t="shared" si="1210"/>
        <v>71.80730712</v>
      </c>
      <c r="BS71" s="42">
        <f t="shared" ref="BS71:BT71" si="1315">3.87*D71/100</f>
        <v>12.81233694</v>
      </c>
      <c r="BT71" s="42">
        <f t="shared" si="1315"/>
        <v>11.73212178</v>
      </c>
      <c r="BU71" s="42">
        <f t="shared" si="1212"/>
        <v>24.54445872</v>
      </c>
      <c r="BV71" s="42">
        <f t="shared" ref="BV71:BW71" si="1316">1.21*D71/100</f>
        <v>4.005924468</v>
      </c>
      <c r="BW71" s="42">
        <f t="shared" si="1316"/>
        <v>3.66818278</v>
      </c>
      <c r="BX71" s="42">
        <f t="shared" si="1214"/>
        <v>7.674107248</v>
      </c>
      <c r="BY71" s="42">
        <f t="shared" si="1215"/>
        <v>1.014757983</v>
      </c>
      <c r="BZ71" s="3"/>
    </row>
    <row r="72" ht="14.25" customHeight="1">
      <c r="A72" s="39"/>
      <c r="B72" s="40">
        <v>7.0</v>
      </c>
      <c r="C72" s="65" t="s">
        <v>106</v>
      </c>
      <c r="D72" s="42">
        <v>784.0077351837107</v>
      </c>
      <c r="E72" s="42">
        <v>768.3755186721992</v>
      </c>
      <c r="F72" s="42">
        <f t="shared" si="1216"/>
        <v>1552.383254</v>
      </c>
      <c r="G72" s="42"/>
      <c r="H72" s="42"/>
      <c r="I72" s="43">
        <f t="shared" si="1167"/>
        <v>38.42148553</v>
      </c>
      <c r="J72" s="43">
        <f t="shared" si="1168"/>
        <v>36.67505437</v>
      </c>
      <c r="K72" s="43">
        <f t="shared" ref="K72:L72" si="1317">(1*23.5*D72)/1000</f>
        <v>18.42418178</v>
      </c>
      <c r="L72" s="43">
        <f t="shared" si="1317"/>
        <v>18.05682469</v>
      </c>
      <c r="M72" s="42">
        <f t="shared" si="1170"/>
        <v>36.48100647</v>
      </c>
      <c r="N72" s="42">
        <f t="shared" ref="N72:O72" si="1318">4.99*D72/100</f>
        <v>39.12198599</v>
      </c>
      <c r="O72" s="42">
        <f t="shared" si="1318"/>
        <v>38.34193838</v>
      </c>
      <c r="P72" s="42">
        <f t="shared" si="1172"/>
        <v>77.46392437</v>
      </c>
      <c r="Q72" s="42">
        <f t="shared" ref="Q72:R72" si="1319">7.4*D72/100</f>
        <v>58.0165724</v>
      </c>
      <c r="R72" s="42">
        <f t="shared" si="1319"/>
        <v>56.85978838</v>
      </c>
      <c r="S72" s="42">
        <f t="shared" si="1174"/>
        <v>114.8763608</v>
      </c>
      <c r="T72" s="42">
        <f t="shared" ref="T72:U72" si="1320">12.23*D72/100</f>
        <v>95.88414601</v>
      </c>
      <c r="U72" s="42">
        <f t="shared" si="1320"/>
        <v>93.97232593</v>
      </c>
      <c r="V72" s="43">
        <f t="shared" si="1176"/>
        <v>189.8564719</v>
      </c>
      <c r="W72" s="43">
        <f t="shared" ref="W72:X72" si="1321">+T72-K72</f>
        <v>77.45996424</v>
      </c>
      <c r="X72" s="43">
        <f t="shared" si="1321"/>
        <v>75.91550124</v>
      </c>
      <c r="Y72" s="42">
        <f t="shared" si="1178"/>
        <v>153.3754655</v>
      </c>
      <c r="Z72" s="43">
        <f t="shared" ref="Z72:AA72" si="1322">4.1*D72/100</f>
        <v>32.14431714</v>
      </c>
      <c r="AA72" s="43">
        <f t="shared" si="1322"/>
        <v>31.50339627</v>
      </c>
      <c r="AB72" s="43">
        <f t="shared" si="1180"/>
        <v>63.64771341</v>
      </c>
      <c r="AC72" s="42">
        <f t="shared" ref="AC72:AD72" si="1323">2.1*D72/100</f>
        <v>16.46416244</v>
      </c>
      <c r="AD72" s="42">
        <f t="shared" si="1323"/>
        <v>16.13588589</v>
      </c>
      <c r="AE72" s="42">
        <f t="shared" si="1182"/>
        <v>32.60004833</v>
      </c>
      <c r="AF72" s="42">
        <f t="shared" ref="AF72:AG72" si="1324">2.01*D72/100</f>
        <v>15.75855548</v>
      </c>
      <c r="AG72" s="42">
        <f t="shared" si="1324"/>
        <v>15.44434793</v>
      </c>
      <c r="AH72" s="42">
        <f t="shared" si="1184"/>
        <v>31.2029034</v>
      </c>
      <c r="AI72" s="42">
        <f t="shared" ref="AI72:AJ72" si="1325">1.93*D72/100</f>
        <v>15.13134929</v>
      </c>
      <c r="AJ72" s="42">
        <f t="shared" si="1325"/>
        <v>14.82964751</v>
      </c>
      <c r="AK72" s="42">
        <f t="shared" si="1186"/>
        <v>29.9609968</v>
      </c>
      <c r="AL72" s="42">
        <f t="shared" ref="AL72:AM72" si="1326">11.23*D72/100</f>
        <v>88.04406866</v>
      </c>
      <c r="AM72" s="42">
        <f t="shared" si="1326"/>
        <v>86.28857075</v>
      </c>
      <c r="AN72" s="42">
        <f t="shared" si="1188"/>
        <v>174.3326394</v>
      </c>
      <c r="AO72" s="43">
        <f t="shared" ref="AO72:AP72" si="1327">16.02*D72/100</f>
        <v>125.5980392</v>
      </c>
      <c r="AP72" s="43">
        <f t="shared" si="1327"/>
        <v>123.0937581</v>
      </c>
      <c r="AQ72" s="43">
        <f t="shared" si="1190"/>
        <v>248.6917973</v>
      </c>
      <c r="AR72" s="42">
        <f t="shared" ref="AR72:AS72" si="1328">65.63*D72/100</f>
        <v>514.5442766</v>
      </c>
      <c r="AS72" s="42">
        <f t="shared" si="1328"/>
        <v>504.2848529</v>
      </c>
      <c r="AT72" s="42">
        <f t="shared" si="1192"/>
        <v>1018.82913</v>
      </c>
      <c r="AU72" s="42">
        <f t="shared" ref="AU72:AV72" si="1329">30.91*D72/100</f>
        <v>242.3367909</v>
      </c>
      <c r="AV72" s="42">
        <f t="shared" si="1329"/>
        <v>237.5048728</v>
      </c>
      <c r="AW72" s="42">
        <f t="shared" si="1194"/>
        <v>479.8416638</v>
      </c>
      <c r="AX72" s="42">
        <f t="shared" ref="AX72:AY72" si="1330">68*D72/100</f>
        <v>533.1252599</v>
      </c>
      <c r="AY72" s="42">
        <f t="shared" si="1330"/>
        <v>522.4953527</v>
      </c>
      <c r="AZ72" s="42">
        <f t="shared" si="1196"/>
        <v>1055.620613</v>
      </c>
      <c r="BA72" s="42">
        <f t="shared" ref="BA72:BB72" si="1331">1.2*D72/100</f>
        <v>9.408092822</v>
      </c>
      <c r="BB72" s="42">
        <f t="shared" si="1331"/>
        <v>9.220506224</v>
      </c>
      <c r="BC72" s="42">
        <f t="shared" si="1198"/>
        <v>18.62859905</v>
      </c>
      <c r="BD72" s="42">
        <f t="shared" si="1199"/>
        <v>237.5817104</v>
      </c>
      <c r="BE72" s="42">
        <f t="shared" si="1200"/>
        <v>198.3177214</v>
      </c>
      <c r="BF72" s="42">
        <f t="shared" si="1201"/>
        <v>130.1628129</v>
      </c>
      <c r="BG72" s="42">
        <f t="shared" ref="BG72:BH72" si="1332">2.11*D72/100</f>
        <v>16.54256321</v>
      </c>
      <c r="BH72" s="42">
        <f t="shared" si="1332"/>
        <v>16.21272344</v>
      </c>
      <c r="BI72" s="42">
        <f t="shared" si="1203"/>
        <v>32.75528666</v>
      </c>
      <c r="BJ72" s="42">
        <f t="shared" ref="BJ72:BK72" si="1333">0.55*D72/100</f>
        <v>4.312042544</v>
      </c>
      <c r="BK72" s="42">
        <f t="shared" si="1333"/>
        <v>4.226065353</v>
      </c>
      <c r="BL72" s="42">
        <f t="shared" si="1205"/>
        <v>8.538107896</v>
      </c>
      <c r="BM72" s="42">
        <f t="shared" ref="BM72:BN72" si="1334">67.31*D72/100</f>
        <v>527.7156066</v>
      </c>
      <c r="BN72" s="42">
        <f t="shared" si="1334"/>
        <v>517.1935616</v>
      </c>
      <c r="BO72" s="42">
        <f t="shared" si="1207"/>
        <v>1044.909168</v>
      </c>
      <c r="BP72" s="42">
        <f t="shared" si="1208"/>
        <v>87.41686247</v>
      </c>
      <c r="BQ72" s="42">
        <f t="shared" si="1209"/>
        <v>88.4400222</v>
      </c>
      <c r="BR72" s="42">
        <f t="shared" si="1210"/>
        <v>175.8568847</v>
      </c>
      <c r="BS72" s="42">
        <f t="shared" ref="BS72:BT72" si="1335">3.87*D72/100</f>
        <v>30.34109935</v>
      </c>
      <c r="BT72" s="42">
        <f t="shared" si="1335"/>
        <v>29.73613257</v>
      </c>
      <c r="BU72" s="42">
        <f t="shared" si="1212"/>
        <v>60.07723192</v>
      </c>
      <c r="BV72" s="42">
        <f t="shared" ref="BV72:BW72" si="1336">1.21*D72/100</f>
        <v>9.486493596</v>
      </c>
      <c r="BW72" s="42">
        <f t="shared" si="1336"/>
        <v>9.297343776</v>
      </c>
      <c r="BX72" s="42">
        <f t="shared" si="1214"/>
        <v>18.78383737</v>
      </c>
      <c r="BY72" s="42">
        <f t="shared" si="1215"/>
        <v>2.483813206</v>
      </c>
      <c r="BZ72" s="3"/>
    </row>
    <row r="73" ht="14.25" customHeight="1">
      <c r="A73" s="39"/>
      <c r="B73" s="40">
        <v>8.0</v>
      </c>
      <c r="C73" s="65" t="s">
        <v>107</v>
      </c>
      <c r="D73" s="42">
        <v>1529.6307587305198</v>
      </c>
      <c r="E73" s="42">
        <v>1304.1410788381743</v>
      </c>
      <c r="F73" s="42">
        <f t="shared" si="1216"/>
        <v>2833.771838</v>
      </c>
      <c r="G73" s="42"/>
      <c r="H73" s="42"/>
      <c r="I73" s="43">
        <f t="shared" si="1167"/>
        <v>70.13585298</v>
      </c>
      <c r="J73" s="43">
        <f t="shared" si="1168"/>
        <v>66.94785966</v>
      </c>
      <c r="K73" s="43">
        <f t="shared" ref="K73:L73" si="1337">(1*23.5*D73)/1000</f>
        <v>35.94632283</v>
      </c>
      <c r="L73" s="43">
        <f t="shared" si="1337"/>
        <v>30.64731535</v>
      </c>
      <c r="M73" s="42">
        <f t="shared" si="1170"/>
        <v>66.59363818</v>
      </c>
      <c r="N73" s="42">
        <f t="shared" ref="N73:O73" si="1338">4.99*D73/100</f>
        <v>76.32857486</v>
      </c>
      <c r="O73" s="42">
        <f t="shared" si="1338"/>
        <v>65.07663983</v>
      </c>
      <c r="P73" s="42">
        <f t="shared" si="1172"/>
        <v>141.4052147</v>
      </c>
      <c r="Q73" s="42">
        <f t="shared" ref="Q73:R73" si="1339">7.4*D73/100</f>
        <v>113.1926761</v>
      </c>
      <c r="R73" s="42">
        <f t="shared" si="1339"/>
        <v>96.50643983</v>
      </c>
      <c r="S73" s="42">
        <f t="shared" si="1174"/>
        <v>209.699116</v>
      </c>
      <c r="T73" s="42">
        <f t="shared" ref="T73:U73" si="1340">12.23*D73/100</f>
        <v>187.0738418</v>
      </c>
      <c r="U73" s="42">
        <f t="shared" si="1340"/>
        <v>159.4964539</v>
      </c>
      <c r="V73" s="43">
        <f t="shared" si="1176"/>
        <v>346.5702957</v>
      </c>
      <c r="W73" s="43">
        <f t="shared" ref="W73:X73" si="1341">+T73-K73</f>
        <v>151.127519</v>
      </c>
      <c r="X73" s="43">
        <f t="shared" si="1341"/>
        <v>128.8491386</v>
      </c>
      <c r="Y73" s="42">
        <f t="shared" si="1178"/>
        <v>279.9766576</v>
      </c>
      <c r="Z73" s="43">
        <f t="shared" ref="Z73:AA73" si="1342">4.1*D73/100</f>
        <v>62.71486111</v>
      </c>
      <c r="AA73" s="43">
        <f t="shared" si="1342"/>
        <v>53.46978423</v>
      </c>
      <c r="AB73" s="43">
        <f t="shared" si="1180"/>
        <v>116.1846453</v>
      </c>
      <c r="AC73" s="42">
        <f t="shared" ref="AC73:AD73" si="1343">2.1*D73/100</f>
        <v>32.12224593</v>
      </c>
      <c r="AD73" s="42">
        <f t="shared" si="1343"/>
        <v>27.38696266</v>
      </c>
      <c r="AE73" s="42">
        <f t="shared" si="1182"/>
        <v>59.50920859</v>
      </c>
      <c r="AF73" s="42">
        <f t="shared" ref="AF73:AG73" si="1344">2.01*D73/100</f>
        <v>30.74557825</v>
      </c>
      <c r="AG73" s="42">
        <f t="shared" si="1344"/>
        <v>26.21323568</v>
      </c>
      <c r="AH73" s="42">
        <f t="shared" si="1184"/>
        <v>56.95881394</v>
      </c>
      <c r="AI73" s="42">
        <f t="shared" ref="AI73:AJ73" si="1345">1.93*D73/100</f>
        <v>29.52187364</v>
      </c>
      <c r="AJ73" s="42">
        <f t="shared" si="1345"/>
        <v>25.16992282</v>
      </c>
      <c r="AK73" s="42">
        <f t="shared" si="1186"/>
        <v>54.69179647</v>
      </c>
      <c r="AL73" s="42">
        <f t="shared" ref="AL73:AM73" si="1346">11.23*D73/100</f>
        <v>171.7775342</v>
      </c>
      <c r="AM73" s="42">
        <f t="shared" si="1346"/>
        <v>146.4550432</v>
      </c>
      <c r="AN73" s="42">
        <f t="shared" si="1188"/>
        <v>318.2325774</v>
      </c>
      <c r="AO73" s="43">
        <f t="shared" ref="AO73:AP73" si="1347">16.02*D73/100</f>
        <v>245.0468475</v>
      </c>
      <c r="AP73" s="43">
        <f t="shared" si="1347"/>
        <v>208.9234008</v>
      </c>
      <c r="AQ73" s="43">
        <f t="shared" si="1190"/>
        <v>453.9702484</v>
      </c>
      <c r="AR73" s="42">
        <f t="shared" ref="AR73:AS73" si="1348">65.63*D73/100</f>
        <v>1003.896667</v>
      </c>
      <c r="AS73" s="42">
        <f t="shared" si="1348"/>
        <v>855.90779</v>
      </c>
      <c r="AT73" s="42">
        <f t="shared" si="1192"/>
        <v>1859.804457</v>
      </c>
      <c r="AU73" s="42">
        <f t="shared" ref="AU73:AV73" si="1349">30.91*D73/100</f>
        <v>472.8088675</v>
      </c>
      <c r="AV73" s="42">
        <f t="shared" si="1349"/>
        <v>403.1100075</v>
      </c>
      <c r="AW73" s="42">
        <f t="shared" si="1194"/>
        <v>875.918875</v>
      </c>
      <c r="AX73" s="42">
        <f t="shared" ref="AX73:AY73" si="1350">68*D73/100</f>
        <v>1040.148916</v>
      </c>
      <c r="AY73" s="42">
        <f t="shared" si="1350"/>
        <v>886.8159336</v>
      </c>
      <c r="AZ73" s="42">
        <f t="shared" si="1196"/>
        <v>1926.96485</v>
      </c>
      <c r="BA73" s="42">
        <f t="shared" ref="BA73:BB73" si="1351">1.2*D73/100</f>
        <v>18.3555691</v>
      </c>
      <c r="BB73" s="42">
        <f t="shared" si="1351"/>
        <v>15.64969295</v>
      </c>
      <c r="BC73" s="42">
        <f t="shared" si="1198"/>
        <v>34.00526205</v>
      </c>
      <c r="BD73" s="42">
        <f t="shared" si="1199"/>
        <v>403.2404216</v>
      </c>
      <c r="BE73" s="42">
        <f t="shared" si="1200"/>
        <v>336.5988124</v>
      </c>
      <c r="BF73" s="42">
        <f t="shared" si="1201"/>
        <v>220.9214988</v>
      </c>
      <c r="BG73" s="42">
        <f t="shared" ref="BG73:BH73" si="1352">2.11*D73/100</f>
        <v>32.27520901</v>
      </c>
      <c r="BH73" s="42">
        <f t="shared" si="1352"/>
        <v>27.51737676</v>
      </c>
      <c r="BI73" s="42">
        <f t="shared" si="1203"/>
        <v>59.79258577</v>
      </c>
      <c r="BJ73" s="42">
        <f t="shared" ref="BJ73:BK73" si="1353">0.55*D73/100</f>
        <v>8.412969173</v>
      </c>
      <c r="BK73" s="42">
        <f t="shared" si="1353"/>
        <v>7.172775934</v>
      </c>
      <c r="BL73" s="42">
        <f t="shared" si="1205"/>
        <v>15.58574511</v>
      </c>
      <c r="BM73" s="42">
        <f t="shared" ref="BM73:BN73" si="1354">67.31*D73/100</f>
        <v>1029.594464</v>
      </c>
      <c r="BN73" s="42">
        <f t="shared" si="1354"/>
        <v>877.8173602</v>
      </c>
      <c r="BO73" s="42">
        <f t="shared" si="1207"/>
        <v>1907.411824</v>
      </c>
      <c r="BP73" s="42">
        <f t="shared" si="1208"/>
        <v>170.5538296</v>
      </c>
      <c r="BQ73" s="42">
        <f t="shared" si="1209"/>
        <v>150.1066382</v>
      </c>
      <c r="BR73" s="42">
        <f t="shared" si="1210"/>
        <v>320.6604678</v>
      </c>
      <c r="BS73" s="42">
        <f t="shared" ref="BS73:BT73" si="1355">3.87*D73/100</f>
        <v>59.19671036</v>
      </c>
      <c r="BT73" s="42">
        <f t="shared" si="1355"/>
        <v>50.47025975</v>
      </c>
      <c r="BU73" s="42">
        <f t="shared" si="1212"/>
        <v>109.6669701</v>
      </c>
      <c r="BV73" s="42">
        <f t="shared" ref="BV73:BW73" si="1356">1.21*D73/100</f>
        <v>18.50853218</v>
      </c>
      <c r="BW73" s="42">
        <f t="shared" si="1356"/>
        <v>15.78010705</v>
      </c>
      <c r="BX73" s="42">
        <f t="shared" si="1214"/>
        <v>34.28863923</v>
      </c>
      <c r="BY73" s="42">
        <f t="shared" si="1215"/>
        <v>4.53403494</v>
      </c>
      <c r="BZ73" s="3"/>
    </row>
    <row r="74" ht="14.25" customHeight="1">
      <c r="A74" s="44"/>
      <c r="B74" s="45"/>
      <c r="C74" s="46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3"/>
    </row>
    <row r="75" ht="15.75" customHeight="1">
      <c r="A75" s="49" t="s">
        <v>108</v>
      </c>
      <c r="B75" s="50" t="s">
        <v>109</v>
      </c>
      <c r="C75" s="51"/>
      <c r="D75" s="36">
        <v>53886.0</v>
      </c>
      <c r="E75" s="36">
        <v>54205.0</v>
      </c>
      <c r="F75" s="36">
        <f>D75+E75</f>
        <v>108091</v>
      </c>
      <c r="G75" s="37"/>
      <c r="H75" s="37"/>
      <c r="I75" s="38">
        <f>(1.1*22.5*F75)/1000</f>
        <v>2675.25225</v>
      </c>
      <c r="J75" s="38">
        <f>(1.05*22.5*F75)/1000</f>
        <v>2553.649875</v>
      </c>
      <c r="K75" s="38">
        <f t="shared" ref="K75:L75" si="1357">(1*23.5*D75)/1000</f>
        <v>1266.321</v>
      </c>
      <c r="L75" s="38">
        <f t="shared" si="1357"/>
        <v>1273.8175</v>
      </c>
      <c r="M75" s="38">
        <f>K75+L75</f>
        <v>2540.1385</v>
      </c>
      <c r="N75" s="38">
        <f t="shared" ref="N75:O75" si="1358">4.99*D75/100</f>
        <v>2688.9114</v>
      </c>
      <c r="O75" s="38">
        <f t="shared" si="1358"/>
        <v>2704.8295</v>
      </c>
      <c r="P75" s="38">
        <f>N75+O75</f>
        <v>5393.7409</v>
      </c>
      <c r="Q75" s="38">
        <f t="shared" ref="Q75:R75" si="1359">7.4*D75/100</f>
        <v>3987.564</v>
      </c>
      <c r="R75" s="38">
        <f t="shared" si="1359"/>
        <v>4011.17</v>
      </c>
      <c r="S75" s="38">
        <f>Q75+R75</f>
        <v>7998.734</v>
      </c>
      <c r="T75" s="38">
        <f t="shared" ref="T75:U75" si="1360">12.23*D75/100</f>
        <v>6590.2578</v>
      </c>
      <c r="U75" s="38">
        <f t="shared" si="1360"/>
        <v>6629.2715</v>
      </c>
      <c r="V75" s="38">
        <f>T75+U75</f>
        <v>13219.5293</v>
      </c>
      <c r="W75" s="38">
        <f t="shared" ref="W75:X75" si="1361">+T75-K75</f>
        <v>5323.9368</v>
      </c>
      <c r="X75" s="38">
        <f t="shared" si="1361"/>
        <v>5355.454</v>
      </c>
      <c r="Y75" s="38">
        <f>W75+X75</f>
        <v>10679.3908</v>
      </c>
      <c r="Z75" s="38">
        <f t="shared" ref="Z75:AA75" si="1362">4.1*D75/100</f>
        <v>2209.326</v>
      </c>
      <c r="AA75" s="38">
        <f t="shared" si="1362"/>
        <v>2222.405</v>
      </c>
      <c r="AB75" s="38">
        <f>Z75+AA75</f>
        <v>4431.731</v>
      </c>
      <c r="AC75" s="38">
        <f t="shared" ref="AC75:AD75" si="1363">2.1*D75/100</f>
        <v>1131.606</v>
      </c>
      <c r="AD75" s="38">
        <f t="shared" si="1363"/>
        <v>1138.305</v>
      </c>
      <c r="AE75" s="38">
        <f>AC75+AD75</f>
        <v>2269.911</v>
      </c>
      <c r="AF75" s="38">
        <f t="shared" ref="AF75:AG75" si="1364">2.01*D75/100</f>
        <v>1083.1086</v>
      </c>
      <c r="AG75" s="38">
        <f t="shared" si="1364"/>
        <v>1089.5205</v>
      </c>
      <c r="AH75" s="38">
        <f>AF75+AG75</f>
        <v>2172.6291</v>
      </c>
      <c r="AI75" s="38">
        <f t="shared" ref="AI75:AJ75" si="1365">1.93*D75/100</f>
        <v>1039.9998</v>
      </c>
      <c r="AJ75" s="38">
        <f t="shared" si="1365"/>
        <v>1046.1565</v>
      </c>
      <c r="AK75" s="38">
        <f>AI75+AJ75</f>
        <v>2086.1563</v>
      </c>
      <c r="AL75" s="38">
        <f t="shared" ref="AL75:AM75" si="1366">11.23*D75/100</f>
        <v>6051.3978</v>
      </c>
      <c r="AM75" s="38">
        <f t="shared" si="1366"/>
        <v>6087.2215</v>
      </c>
      <c r="AN75" s="38">
        <f>AL75+AM75</f>
        <v>12138.6193</v>
      </c>
      <c r="AO75" s="38">
        <f t="shared" ref="AO75:AP75" si="1367">16.02*D75/100</f>
        <v>8632.5372</v>
      </c>
      <c r="AP75" s="38">
        <f t="shared" si="1367"/>
        <v>8683.641</v>
      </c>
      <c r="AQ75" s="38">
        <f>AO75+AP75</f>
        <v>17316.1782</v>
      </c>
      <c r="AR75" s="38">
        <f t="shared" ref="AR75:AS75" si="1368">65.63*D75/100</f>
        <v>35365.3818</v>
      </c>
      <c r="AS75" s="38">
        <f t="shared" si="1368"/>
        <v>35574.7415</v>
      </c>
      <c r="AT75" s="38">
        <f>AR75+AS75</f>
        <v>70940.1233</v>
      </c>
      <c r="AU75" s="38">
        <f t="shared" ref="AU75:AV75" si="1369">30.91*D75/100</f>
        <v>16656.1626</v>
      </c>
      <c r="AV75" s="38">
        <f t="shared" si="1369"/>
        <v>16754.7655</v>
      </c>
      <c r="AW75" s="38">
        <f>AU75+AV75</f>
        <v>33410.9281</v>
      </c>
      <c r="AX75" s="38">
        <f t="shared" ref="AX75:AY75" si="1370">68*D75/100</f>
        <v>36642.48</v>
      </c>
      <c r="AY75" s="38">
        <f t="shared" si="1370"/>
        <v>36859.4</v>
      </c>
      <c r="AZ75" s="38">
        <f>AX75+AY75</f>
        <v>73501.88</v>
      </c>
      <c r="BA75" s="38">
        <f t="shared" ref="BA75:BB75" si="1371">1.2*D75/100</f>
        <v>646.632</v>
      </c>
      <c r="BB75" s="38">
        <f t="shared" si="1371"/>
        <v>650.46</v>
      </c>
      <c r="BC75" s="38">
        <f>BA75+BB75</f>
        <v>1297.092</v>
      </c>
      <c r="BD75" s="38">
        <f>30.92*E75/100</f>
        <v>16760.186</v>
      </c>
      <c r="BE75" s="38">
        <f>25.81*E75/100</f>
        <v>13990.3105</v>
      </c>
      <c r="BF75" s="38">
        <f>16.94*E75/100</f>
        <v>9182.327</v>
      </c>
      <c r="BG75" s="38">
        <f t="shared" ref="BG75:BH75" si="1372">2.11*D75/100</f>
        <v>1136.9946</v>
      </c>
      <c r="BH75" s="38">
        <f t="shared" si="1372"/>
        <v>1143.7255</v>
      </c>
      <c r="BI75" s="38">
        <f>BG75+BH75</f>
        <v>2280.7201</v>
      </c>
      <c r="BJ75" s="38">
        <f t="shared" ref="BJ75:BK75" si="1373">0.55*D75/100</f>
        <v>296.373</v>
      </c>
      <c r="BK75" s="38">
        <f t="shared" si="1373"/>
        <v>298.1275</v>
      </c>
      <c r="BL75" s="38">
        <f>BJ75+BK75</f>
        <v>594.5005</v>
      </c>
      <c r="BM75" s="38">
        <f t="shared" ref="BM75:BN75" si="1374">67.31*D75/100</f>
        <v>36270.6666</v>
      </c>
      <c r="BN75" s="38">
        <f t="shared" si="1374"/>
        <v>36485.3855</v>
      </c>
      <c r="BO75" s="38">
        <f>BM75+BN75</f>
        <v>72756.0521</v>
      </c>
      <c r="BP75" s="38">
        <f>11.15*D75/100</f>
        <v>6008.289</v>
      </c>
      <c r="BQ75" s="38">
        <f>11.51*E75/100</f>
        <v>6238.9955</v>
      </c>
      <c r="BR75" s="38">
        <f>BP75+BQ75</f>
        <v>12247.2845</v>
      </c>
      <c r="BS75" s="38">
        <f t="shared" ref="BS75:BT75" si="1375">3.87*D75/100</f>
        <v>2085.3882</v>
      </c>
      <c r="BT75" s="38">
        <f t="shared" si="1375"/>
        <v>2097.7335</v>
      </c>
      <c r="BU75" s="38">
        <f>BS75+BT75</f>
        <v>4183.1217</v>
      </c>
      <c r="BV75" s="38">
        <f t="shared" ref="BV75:BW75" si="1376">1.21*D75/100</f>
        <v>652.0206</v>
      </c>
      <c r="BW75" s="38">
        <f t="shared" si="1376"/>
        <v>655.8805</v>
      </c>
      <c r="BX75" s="38">
        <f>BV75+BW75</f>
        <v>1307.9011</v>
      </c>
      <c r="BY75" s="38">
        <f>$BY$5*F75</f>
        <v>172.9456</v>
      </c>
      <c r="BZ75" s="3"/>
    </row>
    <row r="76" ht="15.75" customHeight="1">
      <c r="A76" s="49"/>
      <c r="B76" s="66" t="s">
        <v>110</v>
      </c>
      <c r="C76" s="57"/>
      <c r="D76" s="37"/>
      <c r="E76" s="37"/>
      <c r="F76" s="37"/>
      <c r="G76" s="37"/>
      <c r="H76" s="37"/>
      <c r="I76" s="43"/>
      <c r="J76" s="43"/>
      <c r="K76" s="43"/>
      <c r="L76" s="43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3">
        <f t="shared" ref="W76:X76" si="1377">+T76-K76</f>
        <v>0</v>
      </c>
      <c r="X76" s="43">
        <f t="shared" si="1377"/>
        <v>0</v>
      </c>
      <c r="Y76" s="42"/>
      <c r="Z76" s="43"/>
      <c r="AA76" s="43"/>
      <c r="AB76" s="43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3"/>
      <c r="AP76" s="43"/>
      <c r="AQ76" s="43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3"/>
    </row>
    <row r="77" ht="15.75" customHeight="1">
      <c r="A77" s="39"/>
      <c r="B77" s="40">
        <v>1.0</v>
      </c>
      <c r="C77" s="53" t="s">
        <v>111</v>
      </c>
      <c r="D77" s="42">
        <v>10595.505025879529</v>
      </c>
      <c r="E77" s="42">
        <v>10709.56824403598</v>
      </c>
      <c r="F77" s="42">
        <f t="shared" ref="F77:F78" si="1398">+D77+E77</f>
        <v>21305.07327</v>
      </c>
      <c r="G77" s="42"/>
      <c r="H77" s="42"/>
      <c r="I77" s="43">
        <f t="shared" ref="I77:I78" si="1399">(1.1*22.5*F77)/1000</f>
        <v>527.3005634</v>
      </c>
      <c r="J77" s="43">
        <f t="shared" ref="J77:J78" si="1400">(1.05*22.5*F77)/1000</f>
        <v>503.332356</v>
      </c>
      <c r="K77" s="43">
        <f t="shared" ref="K77:L77" si="1378">(1*23.5*D77)/1000</f>
        <v>248.9943681</v>
      </c>
      <c r="L77" s="43">
        <f t="shared" si="1378"/>
        <v>251.6748537</v>
      </c>
      <c r="M77" s="42">
        <f t="shared" ref="M77:M78" si="1402">K77+L77</f>
        <v>500.6692218</v>
      </c>
      <c r="N77" s="42">
        <f t="shared" ref="N77:O77" si="1379">4.99*D77/100</f>
        <v>528.7157008</v>
      </c>
      <c r="O77" s="42">
        <f t="shared" si="1379"/>
        <v>534.4074554</v>
      </c>
      <c r="P77" s="42">
        <f t="shared" ref="P77:P78" si="1404">N77+O77</f>
        <v>1063.123156</v>
      </c>
      <c r="Q77" s="42">
        <f t="shared" ref="Q77:R77" si="1380">7.4*D77/100</f>
        <v>784.0673719</v>
      </c>
      <c r="R77" s="42">
        <f t="shared" si="1380"/>
        <v>792.5080501</v>
      </c>
      <c r="S77" s="42">
        <f t="shared" ref="S77:S78" si="1406">Q77+R77</f>
        <v>1576.575422</v>
      </c>
      <c r="T77" s="42">
        <f t="shared" ref="T77:U77" si="1381">12.23*D77/100</f>
        <v>1295.830265</v>
      </c>
      <c r="U77" s="42">
        <f t="shared" si="1381"/>
        <v>1309.780196</v>
      </c>
      <c r="V77" s="42">
        <f t="shared" ref="V77:V78" si="1408">T77+U77</f>
        <v>2605.610461</v>
      </c>
      <c r="W77" s="43">
        <f t="shared" ref="W77:X77" si="1382">+T77-K77</f>
        <v>1046.835897</v>
      </c>
      <c r="X77" s="43">
        <f t="shared" si="1382"/>
        <v>1058.105343</v>
      </c>
      <c r="Y77" s="42">
        <f t="shared" ref="Y77:Y78" si="1410">W77+X77</f>
        <v>2104.941239</v>
      </c>
      <c r="Z77" s="43">
        <f t="shared" ref="Z77:AA77" si="1383">4.1*D77/100</f>
        <v>434.4157061</v>
      </c>
      <c r="AA77" s="43">
        <f t="shared" si="1383"/>
        <v>439.092298</v>
      </c>
      <c r="AB77" s="43">
        <f t="shared" ref="AB77:AB78" si="1412">Z77+AA77</f>
        <v>873.5080041</v>
      </c>
      <c r="AC77" s="42">
        <f t="shared" ref="AC77:AD77" si="1384">2.1*D77/100</f>
        <v>222.5056055</v>
      </c>
      <c r="AD77" s="42">
        <f t="shared" si="1384"/>
        <v>224.9009331</v>
      </c>
      <c r="AE77" s="42">
        <f t="shared" ref="AE77:AE78" si="1414">AC77+AD77</f>
        <v>447.4065387</v>
      </c>
      <c r="AF77" s="42">
        <f t="shared" ref="AF77:AG77" si="1385">2.01*D77/100</f>
        <v>212.969651</v>
      </c>
      <c r="AG77" s="42">
        <f t="shared" si="1385"/>
        <v>215.2623217</v>
      </c>
      <c r="AH77" s="42">
        <f t="shared" ref="AH77:AH78" si="1416">AF77+AG77</f>
        <v>428.2319727</v>
      </c>
      <c r="AI77" s="42">
        <f t="shared" ref="AI77:AJ77" si="1386">1.93*D77/100</f>
        <v>204.493247</v>
      </c>
      <c r="AJ77" s="42">
        <f t="shared" si="1386"/>
        <v>206.6946671</v>
      </c>
      <c r="AK77" s="42">
        <f t="shared" ref="AK77:AK78" si="1418">AI77+AJ77</f>
        <v>411.1879141</v>
      </c>
      <c r="AL77" s="42">
        <f t="shared" ref="AL77:AM77" si="1387">11.23*D77/100</f>
        <v>1189.875214</v>
      </c>
      <c r="AM77" s="42">
        <f t="shared" si="1387"/>
        <v>1202.684514</v>
      </c>
      <c r="AN77" s="42">
        <f t="shared" ref="AN77:AN78" si="1420">AL77+AM77</f>
        <v>2392.559728</v>
      </c>
      <c r="AO77" s="43">
        <f t="shared" ref="AO77:AP77" si="1388">16.02*D77/100</f>
        <v>1697.399905</v>
      </c>
      <c r="AP77" s="43">
        <f t="shared" si="1388"/>
        <v>1715.672833</v>
      </c>
      <c r="AQ77" s="43">
        <f t="shared" ref="AQ77:AQ78" si="1422">AO77+AP77</f>
        <v>3413.072738</v>
      </c>
      <c r="AR77" s="42">
        <f t="shared" ref="AR77:AS77" si="1389">65.63*D77/100</f>
        <v>6953.829948</v>
      </c>
      <c r="AS77" s="42">
        <f t="shared" si="1389"/>
        <v>7028.689639</v>
      </c>
      <c r="AT77" s="42">
        <f t="shared" ref="AT77:AT78" si="1424">AR77+AS77</f>
        <v>13982.51959</v>
      </c>
      <c r="AU77" s="42">
        <f t="shared" ref="AU77:AV77" si="1390">30.91*D77/100</f>
        <v>3275.070603</v>
      </c>
      <c r="AV77" s="42">
        <f t="shared" si="1390"/>
        <v>3310.327544</v>
      </c>
      <c r="AW77" s="42">
        <f t="shared" ref="AW77:AW78" si="1426">AU77+AV77</f>
        <v>6585.398148</v>
      </c>
      <c r="AX77" s="42">
        <f t="shared" ref="AX77:AY77" si="1391">68*D77/100</f>
        <v>7204.943418</v>
      </c>
      <c r="AY77" s="42">
        <f t="shared" si="1391"/>
        <v>7282.506406</v>
      </c>
      <c r="AZ77" s="42">
        <f t="shared" ref="AZ77:AZ78" si="1428">AX77+AY77</f>
        <v>14487.44982</v>
      </c>
      <c r="BA77" s="42">
        <f t="shared" ref="BA77:BB77" si="1392">1.2*D77/100</f>
        <v>127.1460603</v>
      </c>
      <c r="BB77" s="42">
        <f t="shared" si="1392"/>
        <v>128.5148189</v>
      </c>
      <c r="BC77" s="42">
        <f t="shared" ref="BC77:BC78" si="1430">BA77+BB77</f>
        <v>255.6608792</v>
      </c>
      <c r="BD77" s="42">
        <f t="shared" ref="BD77:BD78" si="1431">30.92*E77/100</f>
        <v>3311.398501</v>
      </c>
      <c r="BE77" s="42">
        <f t="shared" ref="BE77:BE78" si="1432">25.81*E77/100</f>
        <v>2764.139564</v>
      </c>
      <c r="BF77" s="42">
        <f t="shared" ref="BF77:BF78" si="1433">16.94*E77/100</f>
        <v>1814.200861</v>
      </c>
      <c r="BG77" s="42">
        <f t="shared" ref="BG77:BH77" si="1393">2.11*D77/100</f>
        <v>223.565156</v>
      </c>
      <c r="BH77" s="42">
        <f t="shared" si="1393"/>
        <v>225.9718899</v>
      </c>
      <c r="BI77" s="42">
        <f t="shared" ref="BI77:BI78" si="1435">BG77+BH77</f>
        <v>449.537046</v>
      </c>
      <c r="BJ77" s="42">
        <f t="shared" ref="BJ77:BK77" si="1394">0.55*D77/100</f>
        <v>58.27527764</v>
      </c>
      <c r="BK77" s="42">
        <f t="shared" si="1394"/>
        <v>58.90262534</v>
      </c>
      <c r="BL77" s="42">
        <f t="shared" ref="BL77:BL78" si="1437">BJ77+BK77</f>
        <v>117.177903</v>
      </c>
      <c r="BM77" s="42">
        <f t="shared" ref="BM77:BN77" si="1395">67.31*D77/100</f>
        <v>7131.834433</v>
      </c>
      <c r="BN77" s="42">
        <f t="shared" si="1395"/>
        <v>7208.610385</v>
      </c>
      <c r="BO77" s="42">
        <f t="shared" ref="BO77:BO78" si="1439">BM77+BN77</f>
        <v>14340.44482</v>
      </c>
      <c r="BP77" s="42">
        <f t="shared" ref="BP77:BP78" si="1440">11.15*D77/100</f>
        <v>1181.39881</v>
      </c>
      <c r="BQ77" s="42">
        <f t="shared" ref="BQ77:BQ78" si="1441">11.51*E77/100</f>
        <v>1232.671305</v>
      </c>
      <c r="BR77" s="42">
        <f t="shared" ref="BR77:BR78" si="1442">BP77+BQ77</f>
        <v>2414.070115</v>
      </c>
      <c r="BS77" s="42">
        <f t="shared" ref="BS77:BT77" si="1396">3.87*D77/100</f>
        <v>410.0460445</v>
      </c>
      <c r="BT77" s="42">
        <f t="shared" si="1396"/>
        <v>414.460291</v>
      </c>
      <c r="BU77" s="42">
        <f t="shared" ref="BU77:BU78" si="1444">BS77+BT77</f>
        <v>824.5063355</v>
      </c>
      <c r="BV77" s="42">
        <f t="shared" ref="BV77:BW77" si="1397">1.21*D77/100</f>
        <v>128.2056108</v>
      </c>
      <c r="BW77" s="42">
        <f t="shared" si="1397"/>
        <v>129.5857758</v>
      </c>
      <c r="BX77" s="42">
        <f t="shared" ref="BX77:BX78" si="1446">BV77+BW77</f>
        <v>257.7913866</v>
      </c>
      <c r="BY77" s="42">
        <f t="shared" ref="BY77:BY78" si="1447">$BY$5*F77</f>
        <v>34.08811723</v>
      </c>
      <c r="BZ77" s="3"/>
    </row>
    <row r="78" ht="24.75" customHeight="1">
      <c r="A78" s="39"/>
      <c r="B78" s="40">
        <v>2.0</v>
      </c>
      <c r="C78" s="53" t="s">
        <v>110</v>
      </c>
      <c r="D78" s="42">
        <v>16327.284187232764</v>
      </c>
      <c r="E78" s="42">
        <v>16738.470082127493</v>
      </c>
      <c r="F78" s="42">
        <f t="shared" si="1398"/>
        <v>33065.75427</v>
      </c>
      <c r="G78" s="42"/>
      <c r="H78" s="42"/>
      <c r="I78" s="43">
        <f t="shared" si="1399"/>
        <v>818.3774182</v>
      </c>
      <c r="J78" s="43">
        <f t="shared" si="1400"/>
        <v>781.1784446</v>
      </c>
      <c r="K78" s="43">
        <f t="shared" ref="K78:L78" si="1401">(1*23.5*D78)/1000</f>
        <v>383.6911784</v>
      </c>
      <c r="L78" s="43">
        <f t="shared" si="1401"/>
        <v>393.3540469</v>
      </c>
      <c r="M78" s="42">
        <f t="shared" si="1402"/>
        <v>777.0452253</v>
      </c>
      <c r="N78" s="42">
        <f t="shared" ref="N78:O78" si="1403">4.99*D78/100</f>
        <v>814.7314809</v>
      </c>
      <c r="O78" s="42">
        <f t="shared" si="1403"/>
        <v>835.2496571</v>
      </c>
      <c r="P78" s="42">
        <f t="shared" si="1404"/>
        <v>1649.981138</v>
      </c>
      <c r="Q78" s="42">
        <f t="shared" ref="Q78:R78" si="1405">7.4*D78/100</f>
        <v>1208.21903</v>
      </c>
      <c r="R78" s="42">
        <f t="shared" si="1405"/>
        <v>1238.646786</v>
      </c>
      <c r="S78" s="42">
        <f t="shared" si="1406"/>
        <v>2446.865816</v>
      </c>
      <c r="T78" s="42">
        <f t="shared" ref="T78:U78" si="1407">12.23*D78/100</f>
        <v>1996.826856</v>
      </c>
      <c r="U78" s="42">
        <f t="shared" si="1407"/>
        <v>2047.114891</v>
      </c>
      <c r="V78" s="42">
        <f t="shared" si="1408"/>
        <v>4043.941747</v>
      </c>
      <c r="W78" s="43">
        <f t="shared" ref="W78:X78" si="1409">+T78-K78</f>
        <v>1613.135678</v>
      </c>
      <c r="X78" s="43">
        <f t="shared" si="1409"/>
        <v>1653.760844</v>
      </c>
      <c r="Y78" s="42">
        <f t="shared" si="1410"/>
        <v>3266.896522</v>
      </c>
      <c r="Z78" s="43">
        <f t="shared" ref="Z78:AA78" si="1411">4.1*D78/100</f>
        <v>669.4186517</v>
      </c>
      <c r="AA78" s="43">
        <f t="shared" si="1411"/>
        <v>686.2772734</v>
      </c>
      <c r="AB78" s="43">
        <f t="shared" si="1412"/>
        <v>1355.695925</v>
      </c>
      <c r="AC78" s="42">
        <f t="shared" ref="AC78:AD78" si="1413">2.1*D78/100</f>
        <v>342.8729679</v>
      </c>
      <c r="AD78" s="42">
        <f t="shared" si="1413"/>
        <v>351.5078717</v>
      </c>
      <c r="AE78" s="42">
        <f t="shared" si="1414"/>
        <v>694.3808397</v>
      </c>
      <c r="AF78" s="42">
        <f t="shared" ref="AF78:AG78" si="1415">2.01*D78/100</f>
        <v>328.1784122</v>
      </c>
      <c r="AG78" s="42">
        <f t="shared" si="1415"/>
        <v>336.4432487</v>
      </c>
      <c r="AH78" s="42">
        <f t="shared" si="1416"/>
        <v>664.6216608</v>
      </c>
      <c r="AI78" s="42">
        <f t="shared" ref="AI78:AJ78" si="1417">1.93*D78/100</f>
        <v>315.1165848</v>
      </c>
      <c r="AJ78" s="42">
        <f t="shared" si="1417"/>
        <v>323.0524726</v>
      </c>
      <c r="AK78" s="42">
        <f t="shared" si="1418"/>
        <v>638.1690574</v>
      </c>
      <c r="AL78" s="42">
        <f t="shared" ref="AL78:AM78" si="1419">11.23*D78/100</f>
        <v>1833.554014</v>
      </c>
      <c r="AM78" s="42">
        <f t="shared" si="1419"/>
        <v>1879.73019</v>
      </c>
      <c r="AN78" s="42">
        <f t="shared" si="1420"/>
        <v>3713.284204</v>
      </c>
      <c r="AO78" s="43">
        <f t="shared" ref="AO78:AP78" si="1421">16.02*D78/100</f>
        <v>2615.630927</v>
      </c>
      <c r="AP78" s="43">
        <f t="shared" si="1421"/>
        <v>2681.502907</v>
      </c>
      <c r="AQ78" s="43">
        <f t="shared" si="1422"/>
        <v>5297.133834</v>
      </c>
      <c r="AR78" s="42">
        <f t="shared" ref="AR78:AS78" si="1423">65.63*D78/100</f>
        <v>10715.59661</v>
      </c>
      <c r="AS78" s="42">
        <f t="shared" si="1423"/>
        <v>10985.45791</v>
      </c>
      <c r="AT78" s="42">
        <f t="shared" si="1424"/>
        <v>21701.05453</v>
      </c>
      <c r="AU78" s="42">
        <f t="shared" ref="AU78:AV78" si="1425">30.91*D78/100</f>
        <v>5046.763542</v>
      </c>
      <c r="AV78" s="42">
        <f t="shared" si="1425"/>
        <v>5173.861102</v>
      </c>
      <c r="AW78" s="42">
        <f t="shared" si="1426"/>
        <v>10220.62464</v>
      </c>
      <c r="AX78" s="42">
        <f t="shared" ref="AX78:AY78" si="1427">68*D78/100</f>
        <v>11102.55325</v>
      </c>
      <c r="AY78" s="42">
        <f t="shared" si="1427"/>
        <v>11382.15966</v>
      </c>
      <c r="AZ78" s="42">
        <f t="shared" si="1428"/>
        <v>22484.7129</v>
      </c>
      <c r="BA78" s="42">
        <f t="shared" ref="BA78:BB78" si="1429">1.2*D78/100</f>
        <v>195.9274102</v>
      </c>
      <c r="BB78" s="42">
        <f t="shared" si="1429"/>
        <v>200.861641</v>
      </c>
      <c r="BC78" s="42">
        <f t="shared" si="1430"/>
        <v>396.7890512</v>
      </c>
      <c r="BD78" s="42">
        <f t="shared" si="1431"/>
        <v>5175.534949</v>
      </c>
      <c r="BE78" s="42">
        <f t="shared" si="1432"/>
        <v>4320.199128</v>
      </c>
      <c r="BF78" s="42">
        <f t="shared" si="1433"/>
        <v>2835.496832</v>
      </c>
      <c r="BG78" s="42">
        <f t="shared" ref="BG78:BH78" si="1434">2.11*D78/100</f>
        <v>344.5056964</v>
      </c>
      <c r="BH78" s="42">
        <f t="shared" si="1434"/>
        <v>353.1817187</v>
      </c>
      <c r="BI78" s="42">
        <f t="shared" si="1435"/>
        <v>697.6874151</v>
      </c>
      <c r="BJ78" s="42">
        <f t="shared" ref="BJ78:BK78" si="1436">0.55*D78/100</f>
        <v>89.80006303</v>
      </c>
      <c r="BK78" s="42">
        <f t="shared" si="1436"/>
        <v>92.06158545</v>
      </c>
      <c r="BL78" s="42">
        <f t="shared" si="1437"/>
        <v>181.8616485</v>
      </c>
      <c r="BM78" s="42">
        <f t="shared" ref="BM78:BN78" si="1438">67.31*D78/100</f>
        <v>10989.89499</v>
      </c>
      <c r="BN78" s="42">
        <f t="shared" si="1438"/>
        <v>11266.66421</v>
      </c>
      <c r="BO78" s="42">
        <f t="shared" si="1439"/>
        <v>22256.5592</v>
      </c>
      <c r="BP78" s="42">
        <f t="shared" si="1440"/>
        <v>1820.492187</v>
      </c>
      <c r="BQ78" s="42">
        <f t="shared" si="1441"/>
        <v>1926.597906</v>
      </c>
      <c r="BR78" s="42">
        <f t="shared" si="1442"/>
        <v>3747.090093</v>
      </c>
      <c r="BS78" s="42">
        <f t="shared" ref="BS78:BT78" si="1443">3.87*D78/100</f>
        <v>631.865898</v>
      </c>
      <c r="BT78" s="42">
        <f t="shared" si="1443"/>
        <v>647.7787922</v>
      </c>
      <c r="BU78" s="42">
        <f t="shared" si="1444"/>
        <v>1279.64469</v>
      </c>
      <c r="BV78" s="42">
        <f t="shared" ref="BV78:BW78" si="1445">1.21*D78/100</f>
        <v>197.5601387</v>
      </c>
      <c r="BW78" s="42">
        <f t="shared" si="1445"/>
        <v>202.535488</v>
      </c>
      <c r="BX78" s="42">
        <f t="shared" si="1446"/>
        <v>400.0956267</v>
      </c>
      <c r="BY78" s="42">
        <f t="shared" si="1447"/>
        <v>52.90520683</v>
      </c>
      <c r="BZ78" s="3"/>
    </row>
    <row r="79" ht="15.75" customHeight="1">
      <c r="A79" s="39"/>
      <c r="B79" s="40"/>
      <c r="C79" s="53"/>
      <c r="D79" s="54">
        <f t="shared" ref="D79:F79" si="1448">SUM(D77:D78)</f>
        <v>26922.78921</v>
      </c>
      <c r="E79" s="54">
        <f t="shared" si="1448"/>
        <v>27448.03833</v>
      </c>
      <c r="F79" s="54">
        <f t="shared" si="1448"/>
        <v>54370.82754</v>
      </c>
      <c r="G79" s="42"/>
      <c r="H79" s="42"/>
      <c r="I79" s="55">
        <f t="shared" ref="I79:V79" si="1449">I77+I78</f>
        <v>1345.677982</v>
      </c>
      <c r="J79" s="55">
        <f t="shared" si="1449"/>
        <v>1284.510801</v>
      </c>
      <c r="K79" s="55">
        <f t="shared" si="1449"/>
        <v>632.6855465</v>
      </c>
      <c r="L79" s="55">
        <f t="shared" si="1449"/>
        <v>645.0289007</v>
      </c>
      <c r="M79" s="55">
        <f t="shared" si="1449"/>
        <v>1277.714447</v>
      </c>
      <c r="N79" s="55">
        <f t="shared" si="1449"/>
        <v>1343.447182</v>
      </c>
      <c r="O79" s="55">
        <f t="shared" si="1449"/>
        <v>1369.657112</v>
      </c>
      <c r="P79" s="55">
        <f t="shared" si="1449"/>
        <v>2713.104294</v>
      </c>
      <c r="Q79" s="55">
        <f t="shared" si="1449"/>
        <v>1992.286402</v>
      </c>
      <c r="R79" s="55">
        <f t="shared" si="1449"/>
        <v>2031.154836</v>
      </c>
      <c r="S79" s="55">
        <f t="shared" si="1449"/>
        <v>4023.441238</v>
      </c>
      <c r="T79" s="55">
        <f t="shared" si="1449"/>
        <v>3292.657121</v>
      </c>
      <c r="U79" s="55">
        <f t="shared" si="1449"/>
        <v>3356.895087</v>
      </c>
      <c r="V79" s="55">
        <f t="shared" si="1449"/>
        <v>6649.552208</v>
      </c>
      <c r="W79" s="55">
        <f t="shared" ref="W79:X79" si="1450">+T79-K79</f>
        <v>2659.971574</v>
      </c>
      <c r="X79" s="55">
        <f t="shared" si="1450"/>
        <v>2711.866187</v>
      </c>
      <c r="Y79" s="55">
        <f t="shared" ref="Y79:BY79" si="1451">Y77+Y78</f>
        <v>5371.837761</v>
      </c>
      <c r="Z79" s="55">
        <f t="shared" si="1451"/>
        <v>1103.834358</v>
      </c>
      <c r="AA79" s="55">
        <f t="shared" si="1451"/>
        <v>1125.369571</v>
      </c>
      <c r="AB79" s="55">
        <f t="shared" si="1451"/>
        <v>2229.203929</v>
      </c>
      <c r="AC79" s="55">
        <f t="shared" si="1451"/>
        <v>565.3785735</v>
      </c>
      <c r="AD79" s="55">
        <f t="shared" si="1451"/>
        <v>576.4088048</v>
      </c>
      <c r="AE79" s="55">
        <f t="shared" si="1451"/>
        <v>1141.787378</v>
      </c>
      <c r="AF79" s="55">
        <f t="shared" si="1451"/>
        <v>541.1480632</v>
      </c>
      <c r="AG79" s="55">
        <f t="shared" si="1451"/>
        <v>551.7055704</v>
      </c>
      <c r="AH79" s="55">
        <f t="shared" si="1451"/>
        <v>1092.853634</v>
      </c>
      <c r="AI79" s="55">
        <f t="shared" si="1451"/>
        <v>519.6098318</v>
      </c>
      <c r="AJ79" s="55">
        <f t="shared" si="1451"/>
        <v>529.7471397</v>
      </c>
      <c r="AK79" s="55">
        <f t="shared" si="1451"/>
        <v>1049.356972</v>
      </c>
      <c r="AL79" s="55">
        <f t="shared" si="1451"/>
        <v>3023.429229</v>
      </c>
      <c r="AM79" s="55">
        <f t="shared" si="1451"/>
        <v>3082.414704</v>
      </c>
      <c r="AN79" s="55">
        <f t="shared" si="1451"/>
        <v>6105.843933</v>
      </c>
      <c r="AO79" s="55">
        <f t="shared" si="1451"/>
        <v>4313.030832</v>
      </c>
      <c r="AP79" s="55">
        <f t="shared" si="1451"/>
        <v>4397.17574</v>
      </c>
      <c r="AQ79" s="55">
        <f t="shared" si="1451"/>
        <v>8710.206572</v>
      </c>
      <c r="AR79" s="55">
        <f t="shared" si="1451"/>
        <v>17669.42656</v>
      </c>
      <c r="AS79" s="55">
        <f t="shared" si="1451"/>
        <v>18014.14755</v>
      </c>
      <c r="AT79" s="55">
        <f t="shared" si="1451"/>
        <v>35683.57411</v>
      </c>
      <c r="AU79" s="55">
        <f t="shared" si="1451"/>
        <v>8321.834146</v>
      </c>
      <c r="AV79" s="55">
        <f t="shared" si="1451"/>
        <v>8484.188647</v>
      </c>
      <c r="AW79" s="55">
        <f t="shared" si="1451"/>
        <v>16806.02279</v>
      </c>
      <c r="AX79" s="55">
        <f t="shared" si="1451"/>
        <v>18307.49666</v>
      </c>
      <c r="AY79" s="55">
        <f t="shared" si="1451"/>
        <v>18664.66606</v>
      </c>
      <c r="AZ79" s="55">
        <f t="shared" si="1451"/>
        <v>36972.16273</v>
      </c>
      <c r="BA79" s="55">
        <f t="shared" si="1451"/>
        <v>323.0734706</v>
      </c>
      <c r="BB79" s="55">
        <f t="shared" si="1451"/>
        <v>329.3764599</v>
      </c>
      <c r="BC79" s="55">
        <f t="shared" si="1451"/>
        <v>652.4499305</v>
      </c>
      <c r="BD79" s="55">
        <f t="shared" si="1451"/>
        <v>8486.93345</v>
      </c>
      <c r="BE79" s="55">
        <f t="shared" si="1451"/>
        <v>7084.338692</v>
      </c>
      <c r="BF79" s="55">
        <f t="shared" si="1451"/>
        <v>4649.697692</v>
      </c>
      <c r="BG79" s="55">
        <f t="shared" si="1451"/>
        <v>568.0708524</v>
      </c>
      <c r="BH79" s="55">
        <f t="shared" si="1451"/>
        <v>579.1536087</v>
      </c>
      <c r="BI79" s="55">
        <f t="shared" si="1451"/>
        <v>1147.224461</v>
      </c>
      <c r="BJ79" s="55">
        <f t="shared" si="1451"/>
        <v>148.0753407</v>
      </c>
      <c r="BK79" s="55">
        <f t="shared" si="1451"/>
        <v>150.9642108</v>
      </c>
      <c r="BL79" s="55">
        <f t="shared" si="1451"/>
        <v>299.0395515</v>
      </c>
      <c r="BM79" s="55">
        <f t="shared" si="1451"/>
        <v>18121.72942</v>
      </c>
      <c r="BN79" s="55">
        <f t="shared" si="1451"/>
        <v>18475.2746</v>
      </c>
      <c r="BO79" s="55">
        <f t="shared" si="1451"/>
        <v>36597.00402</v>
      </c>
      <c r="BP79" s="55">
        <f t="shared" si="1451"/>
        <v>3001.890997</v>
      </c>
      <c r="BQ79" s="55">
        <f t="shared" si="1451"/>
        <v>3159.269211</v>
      </c>
      <c r="BR79" s="55">
        <f t="shared" si="1451"/>
        <v>6161.160209</v>
      </c>
      <c r="BS79" s="55">
        <f t="shared" si="1451"/>
        <v>1041.911943</v>
      </c>
      <c r="BT79" s="55">
        <f t="shared" si="1451"/>
        <v>1062.239083</v>
      </c>
      <c r="BU79" s="55">
        <f t="shared" si="1451"/>
        <v>2104.151026</v>
      </c>
      <c r="BV79" s="55">
        <f t="shared" si="1451"/>
        <v>325.7657495</v>
      </c>
      <c r="BW79" s="55">
        <f t="shared" si="1451"/>
        <v>332.1212637</v>
      </c>
      <c r="BX79" s="55">
        <f t="shared" si="1451"/>
        <v>657.8870132</v>
      </c>
      <c r="BY79" s="55">
        <f t="shared" si="1451"/>
        <v>86.99332406</v>
      </c>
      <c r="BZ79" s="3"/>
    </row>
    <row r="80" ht="15.75" customHeight="1">
      <c r="A80" s="39"/>
      <c r="B80" s="56" t="s">
        <v>112</v>
      </c>
      <c r="C80" s="57"/>
      <c r="D80" s="37"/>
      <c r="E80" s="37"/>
      <c r="F80" s="37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3">
        <f t="shared" ref="W80:X80" si="1452">+T80-K80</f>
        <v>0</v>
      </c>
      <c r="X80" s="43">
        <f t="shared" si="1452"/>
        <v>0</v>
      </c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3"/>
    </row>
    <row r="81" ht="15.75" customHeight="1">
      <c r="A81" s="39"/>
      <c r="B81" s="40">
        <v>3.0</v>
      </c>
      <c r="C81" s="53" t="s">
        <v>113</v>
      </c>
      <c r="D81" s="42">
        <v>11835.436801440252</v>
      </c>
      <c r="E81" s="42">
        <v>11979.36859601095</v>
      </c>
      <c r="F81" s="42">
        <f t="shared" ref="F81:F82" si="1473">+D81+E81</f>
        <v>23814.8054</v>
      </c>
      <c r="G81" s="42"/>
      <c r="H81" s="42"/>
      <c r="I81" s="42">
        <f t="shared" ref="I81:I82" si="1474">(1.1*22.5*F81)/1000</f>
        <v>589.4164336</v>
      </c>
      <c r="J81" s="42">
        <f t="shared" ref="J81:J82" si="1475">(1.05*22.5*F81)/1000</f>
        <v>562.6247775</v>
      </c>
      <c r="K81" s="42">
        <f t="shared" ref="K81:L81" si="1453">(1*23.5*D81)/1000</f>
        <v>278.1327648</v>
      </c>
      <c r="L81" s="42">
        <f t="shared" si="1453"/>
        <v>281.515162</v>
      </c>
      <c r="M81" s="42">
        <f t="shared" ref="M81:M82" si="1477">K81+L81</f>
        <v>559.6479268</v>
      </c>
      <c r="N81" s="42">
        <f t="shared" ref="N81:O81" si="1454">4.99*D81/100</f>
        <v>590.5882964</v>
      </c>
      <c r="O81" s="42">
        <f t="shared" si="1454"/>
        <v>597.7704929</v>
      </c>
      <c r="P81" s="42">
        <f t="shared" ref="P81:P82" si="1479">N81+O81</f>
        <v>1188.358789</v>
      </c>
      <c r="Q81" s="42">
        <f t="shared" ref="Q81:R81" si="1455">7.4*D81/100</f>
        <v>875.8223233</v>
      </c>
      <c r="R81" s="42">
        <f t="shared" si="1455"/>
        <v>886.4732761</v>
      </c>
      <c r="S81" s="42">
        <f t="shared" ref="S81:S82" si="1481">Q81+R81</f>
        <v>1762.295599</v>
      </c>
      <c r="T81" s="42">
        <f t="shared" ref="T81:U81" si="1456">12.23*D81/100</f>
        <v>1447.473921</v>
      </c>
      <c r="U81" s="42">
        <f t="shared" si="1456"/>
        <v>1465.076779</v>
      </c>
      <c r="V81" s="42">
        <f t="shared" ref="V81:V82" si="1483">T81+U81</f>
        <v>2912.5507</v>
      </c>
      <c r="W81" s="43">
        <f t="shared" ref="W81:X81" si="1457">+T81-K81</f>
        <v>1169.341156</v>
      </c>
      <c r="X81" s="43">
        <f t="shared" si="1457"/>
        <v>1183.561617</v>
      </c>
      <c r="Y81" s="42">
        <f t="shared" ref="Y81:Y82" si="1485">W81+X81</f>
        <v>2352.902773</v>
      </c>
      <c r="Z81" s="43">
        <f t="shared" ref="Z81:AA81" si="1458">4.1*D81/100</f>
        <v>485.2529089</v>
      </c>
      <c r="AA81" s="43">
        <f t="shared" si="1458"/>
        <v>491.1541124</v>
      </c>
      <c r="AB81" s="43">
        <f t="shared" ref="AB81:AB82" si="1487">Z81+AA81</f>
        <v>976.4070213</v>
      </c>
      <c r="AC81" s="42">
        <f t="shared" ref="AC81:AD81" si="1459">2.1*D81/100</f>
        <v>248.5441728</v>
      </c>
      <c r="AD81" s="42">
        <f t="shared" si="1459"/>
        <v>251.5667405</v>
      </c>
      <c r="AE81" s="42">
        <f t="shared" ref="AE81:AE82" si="1489">AC81+AD81</f>
        <v>500.1109133</v>
      </c>
      <c r="AF81" s="42">
        <f t="shared" ref="AF81:AG81" si="1460">2.01*D81/100</f>
        <v>237.8922797</v>
      </c>
      <c r="AG81" s="42">
        <f t="shared" si="1460"/>
        <v>240.7853088</v>
      </c>
      <c r="AH81" s="42">
        <f t="shared" ref="AH81:AH82" si="1491">AF81+AG81</f>
        <v>478.6775885</v>
      </c>
      <c r="AI81" s="42">
        <f t="shared" ref="AI81:AJ81" si="1461">1.93*D81/100</f>
        <v>228.4239303</v>
      </c>
      <c r="AJ81" s="42">
        <f t="shared" si="1461"/>
        <v>231.2018139</v>
      </c>
      <c r="AK81" s="42">
        <f t="shared" ref="AK81:AK82" si="1493">AI81+AJ81</f>
        <v>459.6257442</v>
      </c>
      <c r="AL81" s="42">
        <f t="shared" ref="AL81:AM81" si="1462">11.23*D81/100</f>
        <v>1329.119553</v>
      </c>
      <c r="AM81" s="42">
        <f t="shared" si="1462"/>
        <v>1345.283093</v>
      </c>
      <c r="AN81" s="42">
        <f t="shared" ref="AN81:AN82" si="1495">AL81+AM81</f>
        <v>2674.402646</v>
      </c>
      <c r="AO81" s="43">
        <f t="shared" ref="AO81:AP81" si="1463">16.02*D81/100</f>
        <v>1896.036976</v>
      </c>
      <c r="AP81" s="43">
        <f t="shared" si="1463"/>
        <v>1919.094849</v>
      </c>
      <c r="AQ81" s="43">
        <f t="shared" ref="AQ81:AQ82" si="1497">AO81+AP81</f>
        <v>3815.131825</v>
      </c>
      <c r="AR81" s="42">
        <f t="shared" ref="AR81:AS81" si="1464">65.63*D81/100</f>
        <v>7767.597173</v>
      </c>
      <c r="AS81" s="42">
        <f t="shared" si="1464"/>
        <v>7862.05961</v>
      </c>
      <c r="AT81" s="42">
        <f t="shared" ref="AT81:AT82" si="1499">AR81+AS81</f>
        <v>15629.65678</v>
      </c>
      <c r="AU81" s="42">
        <f t="shared" ref="AU81:AV81" si="1465">30.91*D81/100</f>
        <v>3658.333515</v>
      </c>
      <c r="AV81" s="42">
        <f t="shared" si="1465"/>
        <v>3702.822833</v>
      </c>
      <c r="AW81" s="42">
        <f t="shared" ref="AW81:AW82" si="1501">AU81+AV81</f>
        <v>7361.156348</v>
      </c>
      <c r="AX81" s="42">
        <f t="shared" ref="AX81:AY81" si="1466">68*D81/100</f>
        <v>8048.097025</v>
      </c>
      <c r="AY81" s="42">
        <f t="shared" si="1466"/>
        <v>8145.970645</v>
      </c>
      <c r="AZ81" s="42">
        <f t="shared" ref="AZ81:AZ82" si="1503">AX81+AY81</f>
        <v>16194.06767</v>
      </c>
      <c r="BA81" s="42">
        <f t="shared" ref="BA81:BB81" si="1467">1.2*D81/100</f>
        <v>142.0252416</v>
      </c>
      <c r="BB81" s="42">
        <f t="shared" si="1467"/>
        <v>143.7524232</v>
      </c>
      <c r="BC81" s="42">
        <f t="shared" ref="BC81:BC82" si="1505">BA81+BB81</f>
        <v>285.7776648</v>
      </c>
      <c r="BD81" s="42">
        <f t="shared" ref="BD81:BD82" si="1506">30.92*E81/100</f>
        <v>3704.02077</v>
      </c>
      <c r="BE81" s="42">
        <f t="shared" ref="BE81:BE82" si="1507">25.81*E81/100</f>
        <v>3091.875035</v>
      </c>
      <c r="BF81" s="42">
        <f t="shared" ref="BF81:BF82" si="1508">16.94*E81/100</f>
        <v>2029.30504</v>
      </c>
      <c r="BG81" s="42">
        <f t="shared" ref="BG81:BH81" si="1468">2.11*D81/100</f>
        <v>249.7277165</v>
      </c>
      <c r="BH81" s="42">
        <f t="shared" si="1468"/>
        <v>252.7646774</v>
      </c>
      <c r="BI81" s="42">
        <f t="shared" ref="BI81:BI82" si="1510">BG81+BH81</f>
        <v>502.4923939</v>
      </c>
      <c r="BJ81" s="42">
        <f t="shared" ref="BJ81:BK81" si="1469">0.55*D81/100</f>
        <v>65.09490241</v>
      </c>
      <c r="BK81" s="42">
        <f t="shared" si="1469"/>
        <v>65.88652728</v>
      </c>
      <c r="BL81" s="42">
        <f t="shared" ref="BL81:BL82" si="1512">BJ81+BK81</f>
        <v>130.9814297</v>
      </c>
      <c r="BM81" s="42">
        <f t="shared" ref="BM81:BN81" si="1470">67.31*D81/100</f>
        <v>7966.432511</v>
      </c>
      <c r="BN81" s="42">
        <f t="shared" si="1470"/>
        <v>8063.313002</v>
      </c>
      <c r="BO81" s="42">
        <f t="shared" ref="BO81:BO82" si="1514">BM81+BN81</f>
        <v>16029.74551</v>
      </c>
      <c r="BP81" s="42">
        <f t="shared" ref="BP81:BP82" si="1515">11.15*D81/100</f>
        <v>1319.651203</v>
      </c>
      <c r="BQ81" s="42">
        <f t="shared" ref="BQ81:BQ82" si="1516">11.51*E81/100</f>
        <v>1378.825325</v>
      </c>
      <c r="BR81" s="42">
        <f t="shared" ref="BR81:BR82" si="1517">BP81+BQ81</f>
        <v>2698.476529</v>
      </c>
      <c r="BS81" s="42">
        <f t="shared" ref="BS81:BT81" si="1471">3.87*D81/100</f>
        <v>458.0314042</v>
      </c>
      <c r="BT81" s="42">
        <f t="shared" si="1471"/>
        <v>463.6015647</v>
      </c>
      <c r="BU81" s="42">
        <f t="shared" ref="BU81:BU82" si="1519">BS81+BT81</f>
        <v>921.6329689</v>
      </c>
      <c r="BV81" s="42">
        <f t="shared" ref="BV81:BW81" si="1472">1.21*D81/100</f>
        <v>143.2087853</v>
      </c>
      <c r="BW81" s="42">
        <f t="shared" si="1472"/>
        <v>144.95036</v>
      </c>
      <c r="BX81" s="42">
        <f t="shared" ref="BX81:BX82" si="1521">BV81+BW81</f>
        <v>288.1591453</v>
      </c>
      <c r="BY81" s="42">
        <f t="shared" ref="BY81:BY82" si="1522">$BY$5*F81</f>
        <v>38.10368864</v>
      </c>
      <c r="BZ81" s="3"/>
    </row>
    <row r="82" ht="15.75" customHeight="1">
      <c r="A82" s="39"/>
      <c r="B82" s="40">
        <v>4.0</v>
      </c>
      <c r="C82" s="53" t="s">
        <v>114</v>
      </c>
      <c r="D82" s="42">
        <v>15127.773985447453</v>
      </c>
      <c r="E82" s="42">
        <v>14777.593077825577</v>
      </c>
      <c r="F82" s="42">
        <f t="shared" si="1473"/>
        <v>29905.36706</v>
      </c>
      <c r="G82" s="42"/>
      <c r="H82" s="42"/>
      <c r="I82" s="42">
        <f t="shared" si="1474"/>
        <v>740.1578348</v>
      </c>
      <c r="J82" s="42">
        <f t="shared" si="1475"/>
        <v>706.5142969</v>
      </c>
      <c r="K82" s="42">
        <f t="shared" ref="K82:L82" si="1476">(1*23.5*D82)/1000</f>
        <v>355.5026887</v>
      </c>
      <c r="L82" s="42">
        <f t="shared" si="1476"/>
        <v>347.2734373</v>
      </c>
      <c r="M82" s="42">
        <f t="shared" si="1477"/>
        <v>702.776126</v>
      </c>
      <c r="N82" s="42">
        <f t="shared" ref="N82:O82" si="1478">4.99*D82/100</f>
        <v>754.8759219</v>
      </c>
      <c r="O82" s="42">
        <f t="shared" si="1478"/>
        <v>737.4018946</v>
      </c>
      <c r="P82" s="42">
        <f t="shared" si="1479"/>
        <v>1492.277816</v>
      </c>
      <c r="Q82" s="42">
        <f t="shared" ref="Q82:R82" si="1480">7.4*D82/100</f>
        <v>1119.455275</v>
      </c>
      <c r="R82" s="42">
        <f t="shared" si="1480"/>
        <v>1093.541888</v>
      </c>
      <c r="S82" s="42">
        <f t="shared" si="1481"/>
        <v>2212.997163</v>
      </c>
      <c r="T82" s="42">
        <f t="shared" ref="T82:U82" si="1482">12.23*D82/100</f>
        <v>1850.126758</v>
      </c>
      <c r="U82" s="42">
        <f t="shared" si="1482"/>
        <v>1807.299633</v>
      </c>
      <c r="V82" s="42">
        <f t="shared" si="1483"/>
        <v>3657.426392</v>
      </c>
      <c r="W82" s="43">
        <f t="shared" ref="W82:X82" si="1484">+T82-K82</f>
        <v>1494.62407</v>
      </c>
      <c r="X82" s="43">
        <f t="shared" si="1484"/>
        <v>1460.026196</v>
      </c>
      <c r="Y82" s="42">
        <f t="shared" si="1485"/>
        <v>2954.650266</v>
      </c>
      <c r="Z82" s="43">
        <f t="shared" ref="Z82:AA82" si="1486">4.1*D82/100</f>
        <v>620.2387334</v>
      </c>
      <c r="AA82" s="43">
        <f t="shared" si="1486"/>
        <v>605.8813162</v>
      </c>
      <c r="AB82" s="43">
        <f t="shared" si="1487"/>
        <v>1226.12005</v>
      </c>
      <c r="AC82" s="42">
        <f t="shared" ref="AC82:AD82" si="1488">2.1*D82/100</f>
        <v>317.6832537</v>
      </c>
      <c r="AD82" s="42">
        <f t="shared" si="1488"/>
        <v>310.3294546</v>
      </c>
      <c r="AE82" s="42">
        <f t="shared" si="1489"/>
        <v>628.0127083</v>
      </c>
      <c r="AF82" s="42">
        <f t="shared" ref="AF82:AG82" si="1490">2.01*D82/100</f>
        <v>304.0682571</v>
      </c>
      <c r="AG82" s="42">
        <f t="shared" si="1490"/>
        <v>297.0296209</v>
      </c>
      <c r="AH82" s="42">
        <f t="shared" si="1491"/>
        <v>601.097878</v>
      </c>
      <c r="AI82" s="42">
        <f t="shared" ref="AI82:AJ82" si="1492">1.93*D82/100</f>
        <v>291.9660379</v>
      </c>
      <c r="AJ82" s="42">
        <f t="shared" si="1492"/>
        <v>285.2075464</v>
      </c>
      <c r="AK82" s="42">
        <f t="shared" si="1493"/>
        <v>577.1735843</v>
      </c>
      <c r="AL82" s="42">
        <f t="shared" ref="AL82:AM82" si="1494">11.23*D82/100</f>
        <v>1698.849019</v>
      </c>
      <c r="AM82" s="42">
        <f t="shared" si="1494"/>
        <v>1659.523703</v>
      </c>
      <c r="AN82" s="42">
        <f t="shared" si="1495"/>
        <v>3358.372721</v>
      </c>
      <c r="AO82" s="43">
        <f t="shared" ref="AO82:AP82" si="1496">16.02*D82/100</f>
        <v>2423.469392</v>
      </c>
      <c r="AP82" s="43">
        <f t="shared" si="1496"/>
        <v>2367.370411</v>
      </c>
      <c r="AQ82" s="43">
        <f t="shared" si="1497"/>
        <v>4790.839804</v>
      </c>
      <c r="AR82" s="42">
        <f t="shared" ref="AR82:AS82" si="1498">65.63*D82/100</f>
        <v>9928.358067</v>
      </c>
      <c r="AS82" s="42">
        <f t="shared" si="1498"/>
        <v>9698.534337</v>
      </c>
      <c r="AT82" s="42">
        <f t="shared" si="1499"/>
        <v>19626.8924</v>
      </c>
      <c r="AU82" s="42">
        <f t="shared" ref="AU82:AV82" si="1500">30.91*D82/100</f>
        <v>4675.994939</v>
      </c>
      <c r="AV82" s="42">
        <f t="shared" si="1500"/>
        <v>4567.75402</v>
      </c>
      <c r="AW82" s="42">
        <f t="shared" si="1501"/>
        <v>9243.748959</v>
      </c>
      <c r="AX82" s="42">
        <f t="shared" ref="AX82:AY82" si="1502">68*D82/100</f>
        <v>10286.88631</v>
      </c>
      <c r="AY82" s="42">
        <f t="shared" si="1502"/>
        <v>10048.76329</v>
      </c>
      <c r="AZ82" s="42">
        <f t="shared" si="1503"/>
        <v>20335.6496</v>
      </c>
      <c r="BA82" s="42">
        <f t="shared" ref="BA82:BB82" si="1504">1.2*D82/100</f>
        <v>181.5332878</v>
      </c>
      <c r="BB82" s="42">
        <f t="shared" si="1504"/>
        <v>177.3311169</v>
      </c>
      <c r="BC82" s="42">
        <f t="shared" si="1505"/>
        <v>358.8644048</v>
      </c>
      <c r="BD82" s="42">
        <f t="shared" si="1506"/>
        <v>4569.23178</v>
      </c>
      <c r="BE82" s="42">
        <f t="shared" si="1507"/>
        <v>3814.096773</v>
      </c>
      <c r="BF82" s="42">
        <f t="shared" si="1508"/>
        <v>2503.324267</v>
      </c>
      <c r="BG82" s="42">
        <f t="shared" ref="BG82:BH82" si="1509">2.11*D82/100</f>
        <v>319.1960311</v>
      </c>
      <c r="BH82" s="42">
        <f t="shared" si="1509"/>
        <v>311.8072139</v>
      </c>
      <c r="BI82" s="42">
        <f t="shared" si="1510"/>
        <v>631.003245</v>
      </c>
      <c r="BJ82" s="42">
        <f t="shared" ref="BJ82:BK82" si="1511">0.55*D82/100</f>
        <v>83.20275692</v>
      </c>
      <c r="BK82" s="42">
        <f t="shared" si="1511"/>
        <v>81.27676193</v>
      </c>
      <c r="BL82" s="42">
        <f t="shared" si="1512"/>
        <v>164.4795188</v>
      </c>
      <c r="BM82" s="42">
        <f t="shared" ref="BM82:BN82" si="1513">67.31*D82/100</f>
        <v>10182.50467</v>
      </c>
      <c r="BN82" s="42">
        <f t="shared" si="1513"/>
        <v>9946.797901</v>
      </c>
      <c r="BO82" s="42">
        <f t="shared" si="1514"/>
        <v>20129.30257</v>
      </c>
      <c r="BP82" s="42">
        <f t="shared" si="1515"/>
        <v>1686.746799</v>
      </c>
      <c r="BQ82" s="42">
        <f t="shared" si="1516"/>
        <v>1700.900963</v>
      </c>
      <c r="BR82" s="42">
        <f t="shared" si="1517"/>
        <v>3387.647763</v>
      </c>
      <c r="BS82" s="42">
        <f t="shared" ref="BS82:BT82" si="1518">3.87*D82/100</f>
        <v>585.4448532</v>
      </c>
      <c r="BT82" s="42">
        <f t="shared" si="1518"/>
        <v>571.8928521</v>
      </c>
      <c r="BU82" s="42">
        <f t="shared" si="1519"/>
        <v>1157.337705</v>
      </c>
      <c r="BV82" s="42">
        <f t="shared" ref="BV82:BW82" si="1520">1.21*D82/100</f>
        <v>183.0460652</v>
      </c>
      <c r="BW82" s="42">
        <f t="shared" si="1520"/>
        <v>178.8088762</v>
      </c>
      <c r="BX82" s="42">
        <f t="shared" si="1521"/>
        <v>361.8549415</v>
      </c>
      <c r="BY82" s="42">
        <f t="shared" si="1522"/>
        <v>47.8485873</v>
      </c>
      <c r="BZ82" s="3"/>
    </row>
    <row r="83" ht="15.75" customHeight="1">
      <c r="A83" s="39"/>
      <c r="B83" s="40"/>
      <c r="C83" s="53"/>
      <c r="D83" s="54">
        <f t="shared" ref="D83:F83" si="1523">SUM(D81:D82)</f>
        <v>26963.21079</v>
      </c>
      <c r="E83" s="54">
        <f t="shared" si="1523"/>
        <v>26756.96167</v>
      </c>
      <c r="F83" s="54">
        <f t="shared" si="1523"/>
        <v>53720.17246</v>
      </c>
      <c r="G83" s="42"/>
      <c r="H83" s="42"/>
      <c r="I83" s="55">
        <f t="shared" ref="I83:V83" si="1524">I81+I82</f>
        <v>1329.574268</v>
      </c>
      <c r="J83" s="55">
        <f t="shared" si="1524"/>
        <v>1269.139074</v>
      </c>
      <c r="K83" s="55">
        <f t="shared" si="1524"/>
        <v>633.6354535</v>
      </c>
      <c r="L83" s="55">
        <f t="shared" si="1524"/>
        <v>628.7885993</v>
      </c>
      <c r="M83" s="55">
        <f t="shared" si="1524"/>
        <v>1262.424053</v>
      </c>
      <c r="N83" s="55">
        <f t="shared" si="1524"/>
        <v>1345.464218</v>
      </c>
      <c r="O83" s="55">
        <f t="shared" si="1524"/>
        <v>1335.172388</v>
      </c>
      <c r="P83" s="55">
        <f t="shared" si="1524"/>
        <v>2680.636606</v>
      </c>
      <c r="Q83" s="55">
        <f t="shared" si="1524"/>
        <v>1995.277598</v>
      </c>
      <c r="R83" s="55">
        <f t="shared" si="1524"/>
        <v>1980.015164</v>
      </c>
      <c r="S83" s="55">
        <f t="shared" si="1524"/>
        <v>3975.292762</v>
      </c>
      <c r="T83" s="55">
        <f t="shared" si="1524"/>
        <v>3297.600679</v>
      </c>
      <c r="U83" s="55">
        <f t="shared" si="1524"/>
        <v>3272.376413</v>
      </c>
      <c r="V83" s="55">
        <f t="shared" si="1524"/>
        <v>6569.977092</v>
      </c>
      <c r="W83" s="55">
        <f t="shared" ref="W83:X83" si="1525">+T83-K83</f>
        <v>2663.965226</v>
      </c>
      <c r="X83" s="55">
        <f t="shared" si="1525"/>
        <v>2643.587813</v>
      </c>
      <c r="Y83" s="55">
        <f t="shared" ref="Y83:BY83" si="1526">Y81+Y82</f>
        <v>5307.553039</v>
      </c>
      <c r="Z83" s="55">
        <f t="shared" si="1526"/>
        <v>1105.491642</v>
      </c>
      <c r="AA83" s="55">
        <f t="shared" si="1526"/>
        <v>1097.035429</v>
      </c>
      <c r="AB83" s="55">
        <f t="shared" si="1526"/>
        <v>2202.527071</v>
      </c>
      <c r="AC83" s="55">
        <f t="shared" si="1526"/>
        <v>566.2274265</v>
      </c>
      <c r="AD83" s="55">
        <f t="shared" si="1526"/>
        <v>561.8961952</v>
      </c>
      <c r="AE83" s="55">
        <f t="shared" si="1526"/>
        <v>1128.123622</v>
      </c>
      <c r="AF83" s="55">
        <f t="shared" si="1526"/>
        <v>541.9605368</v>
      </c>
      <c r="AG83" s="55">
        <f t="shared" si="1526"/>
        <v>537.8149296</v>
      </c>
      <c r="AH83" s="55">
        <f t="shared" si="1526"/>
        <v>1079.775466</v>
      </c>
      <c r="AI83" s="55">
        <f t="shared" si="1526"/>
        <v>520.3899682</v>
      </c>
      <c r="AJ83" s="55">
        <f t="shared" si="1526"/>
        <v>516.4093603</v>
      </c>
      <c r="AK83" s="55">
        <f t="shared" si="1526"/>
        <v>1036.799328</v>
      </c>
      <c r="AL83" s="55">
        <f t="shared" si="1526"/>
        <v>3027.968571</v>
      </c>
      <c r="AM83" s="55">
        <f t="shared" si="1526"/>
        <v>3004.806796</v>
      </c>
      <c r="AN83" s="55">
        <f t="shared" si="1526"/>
        <v>6032.775367</v>
      </c>
      <c r="AO83" s="55">
        <f t="shared" si="1526"/>
        <v>4319.506368</v>
      </c>
      <c r="AP83" s="55">
        <f t="shared" si="1526"/>
        <v>4286.46526</v>
      </c>
      <c r="AQ83" s="55">
        <f t="shared" si="1526"/>
        <v>8605.971628</v>
      </c>
      <c r="AR83" s="55">
        <f t="shared" si="1526"/>
        <v>17695.95524</v>
      </c>
      <c r="AS83" s="55">
        <f t="shared" si="1526"/>
        <v>17560.59395</v>
      </c>
      <c r="AT83" s="55">
        <f t="shared" si="1526"/>
        <v>35256.54919</v>
      </c>
      <c r="AU83" s="55">
        <f t="shared" si="1526"/>
        <v>8334.328454</v>
      </c>
      <c r="AV83" s="55">
        <f t="shared" si="1526"/>
        <v>8270.576853</v>
      </c>
      <c r="AW83" s="55">
        <f t="shared" si="1526"/>
        <v>16604.90531</v>
      </c>
      <c r="AX83" s="55">
        <f t="shared" si="1526"/>
        <v>18334.98334</v>
      </c>
      <c r="AY83" s="55">
        <f t="shared" si="1526"/>
        <v>18194.73394</v>
      </c>
      <c r="AZ83" s="55">
        <f t="shared" si="1526"/>
        <v>36529.71727</v>
      </c>
      <c r="BA83" s="55">
        <f t="shared" si="1526"/>
        <v>323.5585294</v>
      </c>
      <c r="BB83" s="55">
        <f t="shared" si="1526"/>
        <v>321.0835401</v>
      </c>
      <c r="BC83" s="55">
        <f t="shared" si="1526"/>
        <v>644.6420695</v>
      </c>
      <c r="BD83" s="55">
        <f t="shared" si="1526"/>
        <v>8273.25255</v>
      </c>
      <c r="BE83" s="55">
        <f t="shared" si="1526"/>
        <v>6905.971808</v>
      </c>
      <c r="BF83" s="55">
        <f t="shared" si="1526"/>
        <v>4532.629308</v>
      </c>
      <c r="BG83" s="55">
        <f t="shared" si="1526"/>
        <v>568.9237476</v>
      </c>
      <c r="BH83" s="55">
        <f t="shared" si="1526"/>
        <v>564.5718913</v>
      </c>
      <c r="BI83" s="55">
        <f t="shared" si="1526"/>
        <v>1133.495639</v>
      </c>
      <c r="BJ83" s="55">
        <f t="shared" si="1526"/>
        <v>148.2976593</v>
      </c>
      <c r="BK83" s="55">
        <f t="shared" si="1526"/>
        <v>147.1632892</v>
      </c>
      <c r="BL83" s="55">
        <f t="shared" si="1526"/>
        <v>295.4609485</v>
      </c>
      <c r="BM83" s="55">
        <f t="shared" si="1526"/>
        <v>18148.93718</v>
      </c>
      <c r="BN83" s="55">
        <f t="shared" si="1526"/>
        <v>18010.1109</v>
      </c>
      <c r="BO83" s="55">
        <f t="shared" si="1526"/>
        <v>36159.04808</v>
      </c>
      <c r="BP83" s="55">
        <f t="shared" si="1526"/>
        <v>3006.398003</v>
      </c>
      <c r="BQ83" s="55">
        <f t="shared" si="1526"/>
        <v>3079.726289</v>
      </c>
      <c r="BR83" s="55">
        <f t="shared" si="1526"/>
        <v>6086.124291</v>
      </c>
      <c r="BS83" s="55">
        <f t="shared" si="1526"/>
        <v>1043.476257</v>
      </c>
      <c r="BT83" s="55">
        <f t="shared" si="1526"/>
        <v>1035.494417</v>
      </c>
      <c r="BU83" s="55">
        <f t="shared" si="1526"/>
        <v>2078.970674</v>
      </c>
      <c r="BV83" s="55">
        <f t="shared" si="1526"/>
        <v>326.2548505</v>
      </c>
      <c r="BW83" s="55">
        <f t="shared" si="1526"/>
        <v>323.7592363</v>
      </c>
      <c r="BX83" s="55">
        <f t="shared" si="1526"/>
        <v>650.0140868</v>
      </c>
      <c r="BY83" s="55">
        <f t="shared" si="1526"/>
        <v>85.95227594</v>
      </c>
      <c r="BZ83" s="3"/>
    </row>
    <row r="84" ht="15.75" customHeight="1">
      <c r="A84" s="44"/>
      <c r="B84" s="67"/>
      <c r="C84" s="68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69"/>
    </row>
    <row r="85" ht="14.25" customHeight="1">
      <c r="A85" s="70" t="s">
        <v>115</v>
      </c>
      <c r="B85" s="71" t="s">
        <v>116</v>
      </c>
      <c r="C85" s="72"/>
      <c r="D85" s="36">
        <v>128645.0</v>
      </c>
      <c r="E85" s="36">
        <v>129029.0</v>
      </c>
      <c r="F85" s="36">
        <f>D85+E85</f>
        <v>257674</v>
      </c>
      <c r="G85" s="43"/>
      <c r="H85" s="63"/>
      <c r="I85" s="38">
        <f>(1.1*22.5*F85)/1000</f>
        <v>6377.4315</v>
      </c>
      <c r="J85" s="38">
        <f>(1.05*22.5*F85)/1000</f>
        <v>6087.54825</v>
      </c>
      <c r="K85" s="38">
        <f t="shared" ref="K85:L85" si="1527">(1*23.5*D85)/1000</f>
        <v>3023.1575</v>
      </c>
      <c r="L85" s="38">
        <f t="shared" si="1527"/>
        <v>3032.1815</v>
      </c>
      <c r="M85" s="38">
        <f>K85+L85</f>
        <v>6055.339</v>
      </c>
      <c r="N85" s="38">
        <f t="shared" ref="N85:O85" si="1528">4.99*D85/100</f>
        <v>6419.3855</v>
      </c>
      <c r="O85" s="38">
        <f t="shared" si="1528"/>
        <v>6438.5471</v>
      </c>
      <c r="P85" s="38">
        <f>N85+O85</f>
        <v>12857.9326</v>
      </c>
      <c r="Q85" s="38">
        <f t="shared" ref="Q85:R85" si="1529">7.4*D85/100</f>
        <v>9519.73</v>
      </c>
      <c r="R85" s="38">
        <f t="shared" si="1529"/>
        <v>9548.146</v>
      </c>
      <c r="S85" s="38">
        <f>Q85+R85</f>
        <v>19067.876</v>
      </c>
      <c r="T85" s="38">
        <f t="shared" ref="T85:U85" si="1530">12.23*D85/100</f>
        <v>15733.2835</v>
      </c>
      <c r="U85" s="38">
        <f t="shared" si="1530"/>
        <v>15780.2467</v>
      </c>
      <c r="V85" s="38">
        <f>T85+U85</f>
        <v>31513.5302</v>
      </c>
      <c r="W85" s="73">
        <f t="shared" ref="W85:X85" si="1531">+T85-K85</f>
        <v>12710.126</v>
      </c>
      <c r="X85" s="73">
        <f t="shared" si="1531"/>
        <v>12748.0652</v>
      </c>
      <c r="Y85" s="38">
        <f>W85+X85</f>
        <v>25458.1912</v>
      </c>
      <c r="Z85" s="38">
        <f t="shared" ref="Z85:AA85" si="1532">4.1*D85/100</f>
        <v>5274.445</v>
      </c>
      <c r="AA85" s="38">
        <f t="shared" si="1532"/>
        <v>5290.189</v>
      </c>
      <c r="AB85" s="38">
        <f>Z85+AA85</f>
        <v>10564.634</v>
      </c>
      <c r="AC85" s="38">
        <f t="shared" ref="AC85:AD85" si="1533">2.1*D85/100</f>
        <v>2701.545</v>
      </c>
      <c r="AD85" s="38">
        <f t="shared" si="1533"/>
        <v>2709.609</v>
      </c>
      <c r="AE85" s="38">
        <f>AC85+AD85</f>
        <v>5411.154</v>
      </c>
      <c r="AF85" s="38">
        <f t="shared" ref="AF85:AG85" si="1534">2.01*D85/100</f>
        <v>2585.7645</v>
      </c>
      <c r="AG85" s="38">
        <f t="shared" si="1534"/>
        <v>2593.4829</v>
      </c>
      <c r="AH85" s="38">
        <f>AF85+AG85</f>
        <v>5179.2474</v>
      </c>
      <c r="AI85" s="38">
        <f t="shared" ref="AI85:AJ85" si="1535">1.93*D85/100</f>
        <v>2482.8485</v>
      </c>
      <c r="AJ85" s="38">
        <f t="shared" si="1535"/>
        <v>2490.2597</v>
      </c>
      <c r="AK85" s="38">
        <f>AI85+AJ85</f>
        <v>4973.1082</v>
      </c>
      <c r="AL85" s="38">
        <f t="shared" ref="AL85:AM85" si="1536">11.23*D85/100</f>
        <v>14446.8335</v>
      </c>
      <c r="AM85" s="38">
        <f t="shared" si="1536"/>
        <v>14489.9567</v>
      </c>
      <c r="AN85" s="38">
        <f>AL85+AM85</f>
        <v>28936.7902</v>
      </c>
      <c r="AO85" s="38">
        <f t="shared" ref="AO85:AP85" si="1537">16.02*D85/100</f>
        <v>20608.929</v>
      </c>
      <c r="AP85" s="38">
        <f t="shared" si="1537"/>
        <v>20670.4458</v>
      </c>
      <c r="AQ85" s="38">
        <f>AO85+AP85</f>
        <v>41279.3748</v>
      </c>
      <c r="AR85" s="38">
        <f t="shared" ref="AR85:AS85" si="1538">65.63*D85/100</f>
        <v>84429.7135</v>
      </c>
      <c r="AS85" s="38">
        <f t="shared" si="1538"/>
        <v>84681.7327</v>
      </c>
      <c r="AT85" s="38">
        <f>AR85+AS85</f>
        <v>169111.4462</v>
      </c>
      <c r="AU85" s="38">
        <f t="shared" ref="AU85:AV85" si="1539">30.91*D85/100</f>
        <v>39764.1695</v>
      </c>
      <c r="AV85" s="38">
        <f t="shared" si="1539"/>
        <v>39882.8639</v>
      </c>
      <c r="AW85" s="38">
        <f>AU85+AV85</f>
        <v>79647.0334</v>
      </c>
      <c r="AX85" s="38">
        <f t="shared" ref="AX85:AY85" si="1540">68*D85/100</f>
        <v>87478.6</v>
      </c>
      <c r="AY85" s="38">
        <f t="shared" si="1540"/>
        <v>87739.72</v>
      </c>
      <c r="AZ85" s="38">
        <f>AX85+AY85</f>
        <v>175218.32</v>
      </c>
      <c r="BA85" s="38">
        <f t="shared" ref="BA85:BB85" si="1541">1.2*D85/100</f>
        <v>1543.74</v>
      </c>
      <c r="BB85" s="38">
        <f t="shared" si="1541"/>
        <v>1548.348</v>
      </c>
      <c r="BC85" s="38">
        <f>BA85+BB85</f>
        <v>3092.088</v>
      </c>
      <c r="BD85" s="38">
        <f>30.92*E85/100</f>
        <v>39895.7668</v>
      </c>
      <c r="BE85" s="38">
        <f>25.81*E85/100</f>
        <v>33302.3849</v>
      </c>
      <c r="BF85" s="38">
        <f>16.94*E85/100</f>
        <v>21857.5126</v>
      </c>
      <c r="BG85" s="38">
        <f t="shared" ref="BG85:BH85" si="1542">2.11*D85/100</f>
        <v>2714.4095</v>
      </c>
      <c r="BH85" s="38">
        <f t="shared" si="1542"/>
        <v>2722.5119</v>
      </c>
      <c r="BI85" s="38">
        <f>BG85+BH85</f>
        <v>5436.9214</v>
      </c>
      <c r="BJ85" s="38">
        <f t="shared" ref="BJ85:BK85" si="1543">0.55*D85/100</f>
        <v>707.5475</v>
      </c>
      <c r="BK85" s="38">
        <f t="shared" si="1543"/>
        <v>709.6595</v>
      </c>
      <c r="BL85" s="38">
        <f>BJ85+BK85</f>
        <v>1417.207</v>
      </c>
      <c r="BM85" s="38">
        <f t="shared" ref="BM85:BN85" si="1544">67.31*D85/100</f>
        <v>86590.9495</v>
      </c>
      <c r="BN85" s="38">
        <f t="shared" si="1544"/>
        <v>86849.4199</v>
      </c>
      <c r="BO85" s="38">
        <f>BM85+BN85</f>
        <v>173440.3694</v>
      </c>
      <c r="BP85" s="38">
        <f>11.15*D85/100</f>
        <v>14343.9175</v>
      </c>
      <c r="BQ85" s="38">
        <f>11.51*E85/100</f>
        <v>14851.2379</v>
      </c>
      <c r="BR85" s="38">
        <f>BP85+BQ85</f>
        <v>29195.1554</v>
      </c>
      <c r="BS85" s="38">
        <f t="shared" ref="BS85:BT85" si="1545">3.87*D85/100</f>
        <v>4978.5615</v>
      </c>
      <c r="BT85" s="38">
        <f t="shared" si="1545"/>
        <v>4993.4223</v>
      </c>
      <c r="BU85" s="38">
        <f>BS85+BT85</f>
        <v>9971.9838</v>
      </c>
      <c r="BV85" s="38">
        <f t="shared" ref="BV85:BW85" si="1546">1.21*D85/100</f>
        <v>1556.6045</v>
      </c>
      <c r="BW85" s="38">
        <f t="shared" si="1546"/>
        <v>1561.2509</v>
      </c>
      <c r="BX85" s="38">
        <f>BV85+BW85</f>
        <v>3117.8554</v>
      </c>
      <c r="BY85" s="38">
        <f>$BY$5*F85</f>
        <v>412.2784</v>
      </c>
      <c r="BZ85" s="74"/>
    </row>
    <row r="86" ht="15.75" customHeight="1">
      <c r="A86" s="75"/>
      <c r="B86" s="76" t="s">
        <v>117</v>
      </c>
      <c r="C86" s="77"/>
      <c r="D86" s="63"/>
      <c r="E86" s="63"/>
      <c r="F86" s="63"/>
      <c r="G86" s="63"/>
      <c r="H86" s="63"/>
      <c r="I86" s="43"/>
      <c r="J86" s="43"/>
      <c r="K86" s="43"/>
      <c r="L86" s="43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3"/>
      <c r="X86" s="43"/>
      <c r="Y86" s="42"/>
      <c r="Z86" s="43"/>
      <c r="AA86" s="43"/>
      <c r="AB86" s="43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3"/>
      <c r="AP86" s="43"/>
      <c r="AQ86" s="43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3"/>
    </row>
    <row r="87" ht="15.75" customHeight="1">
      <c r="A87" s="39"/>
      <c r="B87" s="40">
        <v>1.0</v>
      </c>
      <c r="C87" s="65" t="s">
        <v>118</v>
      </c>
      <c r="D87" s="42">
        <v>12480.808686750148</v>
      </c>
      <c r="E87" s="42">
        <v>12708.801348422827</v>
      </c>
      <c r="F87" s="42">
        <f t="shared" ref="F87:F91" si="1567">+D87+E87</f>
        <v>25189.61004</v>
      </c>
      <c r="G87" s="42"/>
      <c r="H87" s="42"/>
      <c r="I87" s="43">
        <f t="shared" ref="I87:I91" si="1568">(1.1*22.5*F87)/1000</f>
        <v>623.4428484</v>
      </c>
      <c r="J87" s="43">
        <f t="shared" ref="J87:J91" si="1569">(1.05*22.5*F87)/1000</f>
        <v>595.1045371</v>
      </c>
      <c r="K87" s="43">
        <f t="shared" ref="K87:L87" si="1547">(1*23.5*D87)/1000</f>
        <v>293.2990041</v>
      </c>
      <c r="L87" s="43">
        <f t="shared" si="1547"/>
        <v>298.6568317</v>
      </c>
      <c r="M87" s="42">
        <f t="shared" ref="M87:M91" si="1571">K87+L87</f>
        <v>591.9558358</v>
      </c>
      <c r="N87" s="42">
        <f t="shared" ref="N87:O87" si="1548">4.99*D87/100</f>
        <v>622.7923535</v>
      </c>
      <c r="O87" s="42">
        <f t="shared" si="1548"/>
        <v>634.1691873</v>
      </c>
      <c r="P87" s="42">
        <f t="shared" ref="P87:P91" si="1573">N87+O87</f>
        <v>1256.961541</v>
      </c>
      <c r="Q87" s="42">
        <f t="shared" ref="Q87:R87" si="1549">7.4*D87/100</f>
        <v>923.5798428</v>
      </c>
      <c r="R87" s="42">
        <f t="shared" si="1549"/>
        <v>940.4512998</v>
      </c>
      <c r="S87" s="42">
        <f t="shared" ref="S87:S91" si="1575">Q87+R87</f>
        <v>1864.031143</v>
      </c>
      <c r="T87" s="42">
        <f t="shared" ref="T87:U87" si="1550">12.23*D87/100</f>
        <v>1526.402902</v>
      </c>
      <c r="U87" s="42">
        <f t="shared" si="1550"/>
        <v>1554.286405</v>
      </c>
      <c r="V87" s="42">
        <f t="shared" ref="V87:V91" si="1577">T87+U87</f>
        <v>3080.689307</v>
      </c>
      <c r="W87" s="43">
        <f t="shared" ref="W87:X87" si="1551">+T87-K87</f>
        <v>1233.103898</v>
      </c>
      <c r="X87" s="43">
        <f t="shared" si="1551"/>
        <v>1255.629573</v>
      </c>
      <c r="Y87" s="42">
        <f t="shared" ref="Y87:Y91" si="1579">W87+X87</f>
        <v>2488.733471</v>
      </c>
      <c r="Z87" s="43">
        <f t="shared" ref="Z87:AA87" si="1552">4.1*D87/100</f>
        <v>511.7131562</v>
      </c>
      <c r="AA87" s="43">
        <f t="shared" si="1552"/>
        <v>521.0608553</v>
      </c>
      <c r="AB87" s="43">
        <f t="shared" ref="AB87:AB91" si="1581">Z87+AA87</f>
        <v>1032.774011</v>
      </c>
      <c r="AC87" s="42">
        <f t="shared" ref="AC87:AD87" si="1553">2.1*D87/100</f>
        <v>262.0969824</v>
      </c>
      <c r="AD87" s="42">
        <f t="shared" si="1553"/>
        <v>266.8848283</v>
      </c>
      <c r="AE87" s="42">
        <f t="shared" ref="AE87:AE91" si="1583">AC87+AD87</f>
        <v>528.9818107</v>
      </c>
      <c r="AF87" s="42">
        <f t="shared" ref="AF87:AG87" si="1554">2.01*D87/100</f>
        <v>250.8642546</v>
      </c>
      <c r="AG87" s="42">
        <f t="shared" si="1554"/>
        <v>255.4469071</v>
      </c>
      <c r="AH87" s="42">
        <f t="shared" ref="AH87:AH91" si="1585">AF87+AG87</f>
        <v>506.3111617</v>
      </c>
      <c r="AI87" s="42">
        <f t="shared" ref="AI87:AJ87" si="1555">1.93*D87/100</f>
        <v>240.8796077</v>
      </c>
      <c r="AJ87" s="42">
        <f t="shared" si="1555"/>
        <v>245.279866</v>
      </c>
      <c r="AK87" s="42">
        <f t="shared" ref="AK87:AK91" si="1587">AI87+AJ87</f>
        <v>486.1594737</v>
      </c>
      <c r="AL87" s="42">
        <f t="shared" ref="AL87:AM87" si="1556">11.23*D87/100</f>
        <v>1401.594816</v>
      </c>
      <c r="AM87" s="42">
        <f t="shared" si="1556"/>
        <v>1427.198391</v>
      </c>
      <c r="AN87" s="42">
        <f t="shared" ref="AN87:AN91" si="1589">AL87+AM87</f>
        <v>2828.793207</v>
      </c>
      <c r="AO87" s="43">
        <f t="shared" ref="AO87:AP87" si="1557">16.02*D87/100</f>
        <v>1999.425552</v>
      </c>
      <c r="AP87" s="43">
        <f t="shared" si="1557"/>
        <v>2035.949976</v>
      </c>
      <c r="AQ87" s="43">
        <f t="shared" ref="AQ87:AQ91" si="1591">AO87+AP87</f>
        <v>4035.375528</v>
      </c>
      <c r="AR87" s="42">
        <f t="shared" ref="AR87:AS87" si="1558">65.63*D87/100</f>
        <v>8191.154741</v>
      </c>
      <c r="AS87" s="42">
        <f t="shared" si="1558"/>
        <v>8340.786325</v>
      </c>
      <c r="AT87" s="42">
        <f t="shared" ref="AT87:AT91" si="1593">AR87+AS87</f>
        <v>16531.94107</v>
      </c>
      <c r="AU87" s="42">
        <f t="shared" ref="AU87:AV87" si="1559">30.91*D87/100</f>
        <v>3857.817965</v>
      </c>
      <c r="AV87" s="42">
        <f t="shared" si="1559"/>
        <v>3928.290497</v>
      </c>
      <c r="AW87" s="42">
        <f t="shared" ref="AW87:AW91" si="1595">AU87+AV87</f>
        <v>7786.108462</v>
      </c>
      <c r="AX87" s="42">
        <f t="shared" ref="AX87:AY87" si="1560">68*D87/100</f>
        <v>8486.949907</v>
      </c>
      <c r="AY87" s="42">
        <f t="shared" si="1560"/>
        <v>8641.984917</v>
      </c>
      <c r="AZ87" s="42">
        <f t="shared" ref="AZ87:AZ91" si="1597">AX87+AY87</f>
        <v>17128.93482</v>
      </c>
      <c r="BA87" s="42">
        <f t="shared" ref="BA87:BB87" si="1561">1.2*D87/100</f>
        <v>149.7697042</v>
      </c>
      <c r="BB87" s="42">
        <f t="shared" si="1561"/>
        <v>152.5056162</v>
      </c>
      <c r="BC87" s="42">
        <f t="shared" ref="BC87:BC91" si="1599">BA87+BB87</f>
        <v>302.2753204</v>
      </c>
      <c r="BD87" s="42">
        <f t="shared" ref="BD87:BD91" si="1600">30.92*E87/100</f>
        <v>3929.561377</v>
      </c>
      <c r="BE87" s="42">
        <f t="shared" ref="BE87:BE91" si="1601">25.81*E87/100</f>
        <v>3280.141628</v>
      </c>
      <c r="BF87" s="42">
        <f t="shared" ref="BF87:BF91" si="1602">16.94*E87/100</f>
        <v>2152.870948</v>
      </c>
      <c r="BG87" s="42">
        <f t="shared" ref="BG87:BH87" si="1562">2.11*D87/100</f>
        <v>263.3450633</v>
      </c>
      <c r="BH87" s="42">
        <f t="shared" si="1562"/>
        <v>268.1557085</v>
      </c>
      <c r="BI87" s="42">
        <f t="shared" ref="BI87:BI91" si="1604">BG87+BH87</f>
        <v>531.5007717</v>
      </c>
      <c r="BJ87" s="42">
        <f t="shared" ref="BJ87:BK87" si="1563">0.55*D87/100</f>
        <v>68.64444778</v>
      </c>
      <c r="BK87" s="42">
        <f t="shared" si="1563"/>
        <v>69.89840742</v>
      </c>
      <c r="BL87" s="42">
        <f t="shared" ref="BL87:BL91" si="1606">BJ87+BK87</f>
        <v>138.5428552</v>
      </c>
      <c r="BM87" s="42">
        <f t="shared" ref="BM87:BN87" si="1564">67.31*D87/100</f>
        <v>8400.832327</v>
      </c>
      <c r="BN87" s="42">
        <f t="shared" si="1564"/>
        <v>8554.294188</v>
      </c>
      <c r="BO87" s="42">
        <f t="shared" ref="BO87:BO91" si="1608">BM87+BN87</f>
        <v>16955.12651</v>
      </c>
      <c r="BP87" s="42">
        <f t="shared" ref="BP87:BP91" si="1609">11.15*D87/100</f>
        <v>1391.610169</v>
      </c>
      <c r="BQ87" s="42">
        <f t="shared" ref="BQ87:BQ91" si="1610">11.51*E87/100</f>
        <v>1462.783035</v>
      </c>
      <c r="BR87" s="42">
        <f t="shared" ref="BR87:BR91" si="1611">BP87+BQ87</f>
        <v>2854.393204</v>
      </c>
      <c r="BS87" s="42">
        <f t="shared" ref="BS87:BT87" si="1565">3.87*D87/100</f>
        <v>483.0072962</v>
      </c>
      <c r="BT87" s="42">
        <f t="shared" si="1565"/>
        <v>491.8306122</v>
      </c>
      <c r="BU87" s="42">
        <f t="shared" ref="BU87:BU91" si="1613">BS87+BT87</f>
        <v>974.8379084</v>
      </c>
      <c r="BV87" s="42">
        <f t="shared" ref="BV87:BW87" si="1566">1.21*D87/100</f>
        <v>151.0177851</v>
      </c>
      <c r="BW87" s="42">
        <f t="shared" si="1566"/>
        <v>153.7764963</v>
      </c>
      <c r="BX87" s="42">
        <f t="shared" ref="BX87:BX91" si="1615">BV87+BW87</f>
        <v>304.7942814</v>
      </c>
      <c r="BY87" s="42">
        <f t="shared" ref="BY87:BY91" si="1616">$BY$5*F87</f>
        <v>40.30337606</v>
      </c>
      <c r="BZ87" s="3"/>
    </row>
    <row r="88" ht="15.75" customHeight="1">
      <c r="A88" s="39"/>
      <c r="B88" s="40">
        <v>2.0</v>
      </c>
      <c r="C88" s="65" t="s">
        <v>119</v>
      </c>
      <c r="D88" s="42">
        <v>18371.89172149465</v>
      </c>
      <c r="E88" s="42">
        <v>19120.434143992294</v>
      </c>
      <c r="F88" s="42">
        <f t="shared" si="1567"/>
        <v>37492.32587</v>
      </c>
      <c r="G88" s="42"/>
      <c r="H88" s="42"/>
      <c r="I88" s="43">
        <f t="shared" si="1568"/>
        <v>927.9350652</v>
      </c>
      <c r="J88" s="43">
        <f t="shared" si="1569"/>
        <v>885.7561986</v>
      </c>
      <c r="K88" s="43">
        <f t="shared" ref="K88:L88" si="1570">(1*23.5*D88)/1000</f>
        <v>431.7394555</v>
      </c>
      <c r="L88" s="43">
        <f t="shared" si="1570"/>
        <v>449.3302024</v>
      </c>
      <c r="M88" s="42">
        <f t="shared" si="1571"/>
        <v>881.0696578</v>
      </c>
      <c r="N88" s="42">
        <f t="shared" ref="N88:O88" si="1572">4.99*D88/100</f>
        <v>916.7573969</v>
      </c>
      <c r="O88" s="42">
        <f t="shared" si="1572"/>
        <v>954.1096638</v>
      </c>
      <c r="P88" s="42">
        <f t="shared" si="1573"/>
        <v>1870.867061</v>
      </c>
      <c r="Q88" s="42">
        <f t="shared" ref="Q88:R88" si="1574">7.4*D88/100</f>
        <v>1359.519987</v>
      </c>
      <c r="R88" s="42">
        <f t="shared" si="1574"/>
        <v>1414.912127</v>
      </c>
      <c r="S88" s="42">
        <f t="shared" si="1575"/>
        <v>2774.432114</v>
      </c>
      <c r="T88" s="42">
        <f t="shared" ref="T88:U88" si="1576">12.23*D88/100</f>
        <v>2246.882358</v>
      </c>
      <c r="U88" s="42">
        <f t="shared" si="1576"/>
        <v>2338.429096</v>
      </c>
      <c r="V88" s="42">
        <f t="shared" si="1577"/>
        <v>4585.311453</v>
      </c>
      <c r="W88" s="43">
        <f t="shared" ref="W88:X88" si="1578">+T88-K88</f>
        <v>1815.142902</v>
      </c>
      <c r="X88" s="43">
        <f t="shared" si="1578"/>
        <v>1889.098893</v>
      </c>
      <c r="Y88" s="42">
        <f t="shared" si="1579"/>
        <v>3704.241796</v>
      </c>
      <c r="Z88" s="43">
        <f t="shared" ref="Z88:AA88" si="1580">4.1*D88/100</f>
        <v>753.2475606</v>
      </c>
      <c r="AA88" s="43">
        <f t="shared" si="1580"/>
        <v>783.9377999</v>
      </c>
      <c r="AB88" s="43">
        <f t="shared" si="1581"/>
        <v>1537.18536</v>
      </c>
      <c r="AC88" s="42">
        <f t="shared" ref="AC88:AD88" si="1582">2.1*D88/100</f>
        <v>385.8097262</v>
      </c>
      <c r="AD88" s="42">
        <f t="shared" si="1582"/>
        <v>401.529117</v>
      </c>
      <c r="AE88" s="42">
        <f t="shared" si="1583"/>
        <v>787.3388432</v>
      </c>
      <c r="AF88" s="42">
        <f t="shared" ref="AF88:AG88" si="1584">2.01*D88/100</f>
        <v>369.2750236</v>
      </c>
      <c r="AG88" s="42">
        <f t="shared" si="1584"/>
        <v>384.3207263</v>
      </c>
      <c r="AH88" s="42">
        <f t="shared" si="1585"/>
        <v>753.5957499</v>
      </c>
      <c r="AI88" s="42">
        <f t="shared" ref="AI88:AJ88" si="1586">1.93*D88/100</f>
        <v>354.5775102</v>
      </c>
      <c r="AJ88" s="42">
        <f t="shared" si="1586"/>
        <v>369.024379</v>
      </c>
      <c r="AK88" s="42">
        <f t="shared" si="1587"/>
        <v>723.6018892</v>
      </c>
      <c r="AL88" s="42">
        <f t="shared" ref="AL88:AM88" si="1588">11.23*D88/100</f>
        <v>2063.16344</v>
      </c>
      <c r="AM88" s="42">
        <f t="shared" si="1588"/>
        <v>2147.224754</v>
      </c>
      <c r="AN88" s="42">
        <f t="shared" si="1589"/>
        <v>4210.388195</v>
      </c>
      <c r="AO88" s="43">
        <f t="shared" ref="AO88:AP88" si="1590">16.02*D88/100</f>
        <v>2943.177054</v>
      </c>
      <c r="AP88" s="43">
        <f t="shared" si="1590"/>
        <v>3063.09355</v>
      </c>
      <c r="AQ88" s="43">
        <f t="shared" si="1591"/>
        <v>6006.270604</v>
      </c>
      <c r="AR88" s="42">
        <f t="shared" ref="AR88:AS88" si="1592">65.63*D88/100</f>
        <v>12057.47254</v>
      </c>
      <c r="AS88" s="42">
        <f t="shared" si="1592"/>
        <v>12548.74093</v>
      </c>
      <c r="AT88" s="42">
        <f t="shared" si="1593"/>
        <v>24606.21347</v>
      </c>
      <c r="AU88" s="42">
        <f t="shared" ref="AU88:AV88" si="1594">30.91*D88/100</f>
        <v>5678.751731</v>
      </c>
      <c r="AV88" s="42">
        <f t="shared" si="1594"/>
        <v>5910.126194</v>
      </c>
      <c r="AW88" s="42">
        <f t="shared" si="1595"/>
        <v>11588.87793</v>
      </c>
      <c r="AX88" s="42">
        <f t="shared" ref="AX88:AY88" si="1596">68*D88/100</f>
        <v>12492.88637</v>
      </c>
      <c r="AY88" s="42">
        <f t="shared" si="1596"/>
        <v>13001.89522</v>
      </c>
      <c r="AZ88" s="42">
        <f t="shared" si="1597"/>
        <v>25494.78159</v>
      </c>
      <c r="BA88" s="42">
        <f t="shared" ref="BA88:BB88" si="1598">1.2*D88/100</f>
        <v>220.4627007</v>
      </c>
      <c r="BB88" s="42">
        <f t="shared" si="1598"/>
        <v>229.4452097</v>
      </c>
      <c r="BC88" s="42">
        <f t="shared" si="1599"/>
        <v>449.9079104</v>
      </c>
      <c r="BD88" s="42">
        <f t="shared" si="1600"/>
        <v>5912.038237</v>
      </c>
      <c r="BE88" s="42">
        <f t="shared" si="1601"/>
        <v>4934.984053</v>
      </c>
      <c r="BF88" s="42">
        <f t="shared" si="1602"/>
        <v>3239.001544</v>
      </c>
      <c r="BG88" s="42">
        <f t="shared" ref="BG88:BH88" si="1603">2.11*D88/100</f>
        <v>387.6469153</v>
      </c>
      <c r="BH88" s="42">
        <f t="shared" si="1603"/>
        <v>403.4411604</v>
      </c>
      <c r="BI88" s="42">
        <f t="shared" si="1604"/>
        <v>791.0880758</v>
      </c>
      <c r="BJ88" s="42">
        <f t="shared" ref="BJ88:BK88" si="1605">0.55*D88/100</f>
        <v>101.0454045</v>
      </c>
      <c r="BK88" s="42">
        <f t="shared" si="1605"/>
        <v>105.1623878</v>
      </c>
      <c r="BL88" s="42">
        <f t="shared" si="1606"/>
        <v>206.2077923</v>
      </c>
      <c r="BM88" s="42">
        <f t="shared" ref="BM88:BN88" si="1607">67.31*D88/100</f>
        <v>12366.12032</v>
      </c>
      <c r="BN88" s="42">
        <f t="shared" si="1607"/>
        <v>12869.96422</v>
      </c>
      <c r="BO88" s="42">
        <f t="shared" si="1608"/>
        <v>25236.08454</v>
      </c>
      <c r="BP88" s="42">
        <f t="shared" si="1609"/>
        <v>2048.465927</v>
      </c>
      <c r="BQ88" s="42">
        <f t="shared" si="1610"/>
        <v>2200.76197</v>
      </c>
      <c r="BR88" s="42">
        <f t="shared" si="1611"/>
        <v>4249.227897</v>
      </c>
      <c r="BS88" s="42">
        <f t="shared" ref="BS88:BT88" si="1612">3.87*D88/100</f>
        <v>710.9922096</v>
      </c>
      <c r="BT88" s="42">
        <f t="shared" si="1612"/>
        <v>739.9608014</v>
      </c>
      <c r="BU88" s="42">
        <f t="shared" si="1613"/>
        <v>1450.953011</v>
      </c>
      <c r="BV88" s="42">
        <f t="shared" ref="BV88:BW88" si="1614">1.21*D88/100</f>
        <v>222.2998898</v>
      </c>
      <c r="BW88" s="42">
        <f t="shared" si="1614"/>
        <v>231.3572531</v>
      </c>
      <c r="BX88" s="42">
        <f t="shared" si="1615"/>
        <v>453.657143</v>
      </c>
      <c r="BY88" s="42">
        <f t="shared" si="1616"/>
        <v>59.98772138</v>
      </c>
      <c r="BZ88" s="3"/>
    </row>
    <row r="89" ht="15.75" customHeight="1">
      <c r="A89" s="39"/>
      <c r="B89" s="40">
        <v>3.0</v>
      </c>
      <c r="C89" s="65" t="s">
        <v>120</v>
      </c>
      <c r="D89" s="42">
        <v>4053.733255096818</v>
      </c>
      <c r="E89" s="42">
        <v>4141.970382855767</v>
      </c>
      <c r="F89" s="42">
        <f t="shared" si="1567"/>
        <v>8195.703638</v>
      </c>
      <c r="G89" s="42"/>
      <c r="H89" s="42"/>
      <c r="I89" s="43">
        <f t="shared" si="1568"/>
        <v>202.843665</v>
      </c>
      <c r="J89" s="43">
        <f t="shared" si="1569"/>
        <v>193.6234984</v>
      </c>
      <c r="K89" s="43">
        <f t="shared" ref="K89:L89" si="1617">(1*23.5*D89)/1000</f>
        <v>95.26273149</v>
      </c>
      <c r="L89" s="43">
        <f t="shared" si="1617"/>
        <v>97.336304</v>
      </c>
      <c r="M89" s="42">
        <f t="shared" si="1571"/>
        <v>192.5990355</v>
      </c>
      <c r="N89" s="42">
        <f t="shared" ref="N89:O89" si="1618">4.99*D89/100</f>
        <v>202.2812894</v>
      </c>
      <c r="O89" s="42">
        <f t="shared" si="1618"/>
        <v>206.6843221</v>
      </c>
      <c r="P89" s="42">
        <f t="shared" si="1573"/>
        <v>408.9656115</v>
      </c>
      <c r="Q89" s="42">
        <f t="shared" ref="Q89:R89" si="1619">7.4*D89/100</f>
        <v>299.9762609</v>
      </c>
      <c r="R89" s="42">
        <f t="shared" si="1619"/>
        <v>306.5058083</v>
      </c>
      <c r="S89" s="42">
        <f t="shared" si="1575"/>
        <v>606.4820692</v>
      </c>
      <c r="T89" s="42">
        <f t="shared" ref="T89:U89" si="1620">12.23*D89/100</f>
        <v>495.7715771</v>
      </c>
      <c r="U89" s="42">
        <f t="shared" si="1620"/>
        <v>506.5629778</v>
      </c>
      <c r="V89" s="42">
        <f t="shared" si="1577"/>
        <v>1002.334555</v>
      </c>
      <c r="W89" s="43">
        <f t="shared" ref="W89:X89" si="1621">+T89-K89</f>
        <v>400.5088456</v>
      </c>
      <c r="X89" s="43">
        <f t="shared" si="1621"/>
        <v>409.2266738</v>
      </c>
      <c r="Y89" s="42">
        <f t="shared" si="1579"/>
        <v>809.7355194</v>
      </c>
      <c r="Z89" s="43">
        <f t="shared" ref="Z89:AA89" si="1622">4.1*D89/100</f>
        <v>166.2030635</v>
      </c>
      <c r="AA89" s="43">
        <f t="shared" si="1622"/>
        <v>169.8207857</v>
      </c>
      <c r="AB89" s="43">
        <f t="shared" si="1581"/>
        <v>336.0238492</v>
      </c>
      <c r="AC89" s="42">
        <f t="shared" ref="AC89:AD89" si="1623">2.1*D89/100</f>
        <v>85.12839836</v>
      </c>
      <c r="AD89" s="42">
        <f t="shared" si="1623"/>
        <v>86.98137804</v>
      </c>
      <c r="AE89" s="42">
        <f t="shared" si="1583"/>
        <v>172.1097764</v>
      </c>
      <c r="AF89" s="42">
        <f t="shared" ref="AF89:AG89" si="1624">2.01*D89/100</f>
        <v>81.48003843</v>
      </c>
      <c r="AG89" s="42">
        <f t="shared" si="1624"/>
        <v>83.2536047</v>
      </c>
      <c r="AH89" s="42">
        <f t="shared" si="1585"/>
        <v>164.7336431</v>
      </c>
      <c r="AI89" s="42">
        <f t="shared" ref="AI89:AJ89" si="1625">1.93*D89/100</f>
        <v>78.23705182</v>
      </c>
      <c r="AJ89" s="42">
        <f t="shared" si="1625"/>
        <v>79.94002839</v>
      </c>
      <c r="AK89" s="42">
        <f t="shared" si="1587"/>
        <v>158.1770802</v>
      </c>
      <c r="AL89" s="42">
        <f t="shared" ref="AL89:AM89" si="1626">11.23*D89/100</f>
        <v>455.2342445</v>
      </c>
      <c r="AM89" s="42">
        <f t="shared" si="1626"/>
        <v>465.143274</v>
      </c>
      <c r="AN89" s="42">
        <f t="shared" si="1589"/>
        <v>920.3775185</v>
      </c>
      <c r="AO89" s="43">
        <f t="shared" ref="AO89:AP89" si="1627">16.02*D89/100</f>
        <v>649.4080675</v>
      </c>
      <c r="AP89" s="43">
        <f t="shared" si="1627"/>
        <v>663.5436553</v>
      </c>
      <c r="AQ89" s="43">
        <f t="shared" si="1591"/>
        <v>1312.951723</v>
      </c>
      <c r="AR89" s="42">
        <f t="shared" ref="AR89:AS89" si="1628">65.63*D89/100</f>
        <v>2660.465135</v>
      </c>
      <c r="AS89" s="42">
        <f t="shared" si="1628"/>
        <v>2718.375162</v>
      </c>
      <c r="AT89" s="42">
        <f t="shared" si="1593"/>
        <v>5378.840298</v>
      </c>
      <c r="AU89" s="42">
        <f t="shared" ref="AU89:AV89" si="1629">30.91*D89/100</f>
        <v>1253.008949</v>
      </c>
      <c r="AV89" s="42">
        <f t="shared" si="1629"/>
        <v>1280.283045</v>
      </c>
      <c r="AW89" s="42">
        <f t="shared" si="1595"/>
        <v>2533.291994</v>
      </c>
      <c r="AX89" s="42">
        <f t="shared" ref="AX89:AY89" si="1630">68*D89/100</f>
        <v>2756.538613</v>
      </c>
      <c r="AY89" s="42">
        <f t="shared" si="1630"/>
        <v>2816.53986</v>
      </c>
      <c r="AZ89" s="42">
        <f t="shared" si="1597"/>
        <v>5573.078474</v>
      </c>
      <c r="BA89" s="42">
        <f t="shared" ref="BA89:BB89" si="1631">1.2*D89/100</f>
        <v>48.64479906</v>
      </c>
      <c r="BB89" s="42">
        <f t="shared" si="1631"/>
        <v>49.70364459</v>
      </c>
      <c r="BC89" s="42">
        <f t="shared" si="1599"/>
        <v>98.34844366</v>
      </c>
      <c r="BD89" s="42">
        <f t="shared" si="1600"/>
        <v>1280.697242</v>
      </c>
      <c r="BE89" s="42">
        <f t="shared" si="1601"/>
        <v>1069.042556</v>
      </c>
      <c r="BF89" s="42">
        <f t="shared" si="1602"/>
        <v>701.6497829</v>
      </c>
      <c r="BG89" s="42">
        <f t="shared" ref="BG89:BH89" si="1632">2.11*D89/100</f>
        <v>85.53377168</v>
      </c>
      <c r="BH89" s="42">
        <f t="shared" si="1632"/>
        <v>87.39557508</v>
      </c>
      <c r="BI89" s="42">
        <f t="shared" si="1604"/>
        <v>172.9293468</v>
      </c>
      <c r="BJ89" s="42">
        <f t="shared" ref="BJ89:BK89" si="1633">0.55*D89/100</f>
        <v>22.2955329</v>
      </c>
      <c r="BK89" s="42">
        <f t="shared" si="1633"/>
        <v>22.78083711</v>
      </c>
      <c r="BL89" s="42">
        <f t="shared" si="1606"/>
        <v>45.07637001</v>
      </c>
      <c r="BM89" s="42">
        <f t="shared" ref="BM89:BN89" si="1634">67.31*D89/100</f>
        <v>2728.567854</v>
      </c>
      <c r="BN89" s="42">
        <f t="shared" si="1634"/>
        <v>2787.960265</v>
      </c>
      <c r="BO89" s="42">
        <f t="shared" si="1608"/>
        <v>5516.528119</v>
      </c>
      <c r="BP89" s="42">
        <f t="shared" si="1609"/>
        <v>451.9912579</v>
      </c>
      <c r="BQ89" s="42">
        <f t="shared" si="1610"/>
        <v>476.7407911</v>
      </c>
      <c r="BR89" s="42">
        <f t="shared" si="1611"/>
        <v>928.732049</v>
      </c>
      <c r="BS89" s="42">
        <f t="shared" ref="BS89:BT89" si="1635">3.87*D89/100</f>
        <v>156.879477</v>
      </c>
      <c r="BT89" s="42">
        <f t="shared" si="1635"/>
        <v>160.2942538</v>
      </c>
      <c r="BU89" s="42">
        <f t="shared" si="1613"/>
        <v>317.1737308</v>
      </c>
      <c r="BV89" s="42">
        <f t="shared" ref="BV89:BW89" si="1636">1.21*D89/100</f>
        <v>49.05017239</v>
      </c>
      <c r="BW89" s="42">
        <f t="shared" si="1636"/>
        <v>50.11784163</v>
      </c>
      <c r="BX89" s="42">
        <f t="shared" si="1615"/>
        <v>99.16801402</v>
      </c>
      <c r="BY89" s="42">
        <f t="shared" si="1616"/>
        <v>13.11312582</v>
      </c>
      <c r="BZ89" s="3"/>
    </row>
    <row r="90" ht="15.75" customHeight="1">
      <c r="A90" s="39"/>
      <c r="B90" s="40">
        <v>4.0</v>
      </c>
      <c r="C90" s="65" t="s">
        <v>121</v>
      </c>
      <c r="D90" s="42">
        <v>19239.172211887788</v>
      </c>
      <c r="E90" s="42">
        <v>18996.158680471948</v>
      </c>
      <c r="F90" s="42">
        <f t="shared" si="1567"/>
        <v>38235.33089</v>
      </c>
      <c r="G90" s="42"/>
      <c r="H90" s="42"/>
      <c r="I90" s="43">
        <f t="shared" si="1568"/>
        <v>946.3244396</v>
      </c>
      <c r="J90" s="43">
        <f t="shared" si="1569"/>
        <v>903.3096923</v>
      </c>
      <c r="K90" s="43">
        <f t="shared" ref="K90:L90" si="1637">(1*23.5*D90)/1000</f>
        <v>452.120547</v>
      </c>
      <c r="L90" s="43">
        <f t="shared" si="1637"/>
        <v>446.409729</v>
      </c>
      <c r="M90" s="42">
        <f t="shared" si="1571"/>
        <v>898.530276</v>
      </c>
      <c r="N90" s="42">
        <f t="shared" ref="N90:O90" si="1638">4.99*D90/100</f>
        <v>960.0346934</v>
      </c>
      <c r="O90" s="42">
        <f t="shared" si="1638"/>
        <v>947.9083182</v>
      </c>
      <c r="P90" s="42">
        <f t="shared" si="1573"/>
        <v>1907.943012</v>
      </c>
      <c r="Q90" s="42">
        <f t="shared" ref="Q90:R90" si="1639">7.4*D90/100</f>
        <v>1423.698744</v>
      </c>
      <c r="R90" s="42">
        <f t="shared" si="1639"/>
        <v>1405.715742</v>
      </c>
      <c r="S90" s="42">
        <f t="shared" si="1575"/>
        <v>2829.414486</v>
      </c>
      <c r="T90" s="42">
        <f t="shared" ref="T90:U90" si="1640">12.23*D90/100</f>
        <v>2352.950762</v>
      </c>
      <c r="U90" s="42">
        <f t="shared" si="1640"/>
        <v>2323.230207</v>
      </c>
      <c r="V90" s="42">
        <f t="shared" si="1577"/>
        <v>4676.180968</v>
      </c>
      <c r="W90" s="43">
        <f t="shared" ref="W90:X90" si="1641">+T90-K90</f>
        <v>1900.830215</v>
      </c>
      <c r="X90" s="43">
        <f t="shared" si="1641"/>
        <v>1876.820478</v>
      </c>
      <c r="Y90" s="42">
        <f t="shared" si="1579"/>
        <v>3777.650692</v>
      </c>
      <c r="Z90" s="43">
        <f t="shared" ref="Z90:AA90" si="1642">4.1*D90/100</f>
        <v>788.8060607</v>
      </c>
      <c r="AA90" s="43">
        <f t="shared" si="1642"/>
        <v>778.8425059</v>
      </c>
      <c r="AB90" s="43">
        <f t="shared" si="1581"/>
        <v>1567.648567</v>
      </c>
      <c r="AC90" s="42">
        <f t="shared" ref="AC90:AD90" si="1643">2.1*D90/100</f>
        <v>404.0226164</v>
      </c>
      <c r="AD90" s="42">
        <f t="shared" si="1643"/>
        <v>398.9193323</v>
      </c>
      <c r="AE90" s="42">
        <f t="shared" si="1583"/>
        <v>802.9419487</v>
      </c>
      <c r="AF90" s="42">
        <f t="shared" ref="AF90:AG90" si="1644">2.01*D90/100</f>
        <v>386.7073615</v>
      </c>
      <c r="AG90" s="42">
        <f t="shared" si="1644"/>
        <v>381.8227895</v>
      </c>
      <c r="AH90" s="42">
        <f t="shared" si="1585"/>
        <v>768.5301509</v>
      </c>
      <c r="AI90" s="42">
        <f t="shared" ref="AI90:AJ90" si="1645">1.93*D90/100</f>
        <v>371.3160237</v>
      </c>
      <c r="AJ90" s="42">
        <f t="shared" si="1645"/>
        <v>366.6258625</v>
      </c>
      <c r="AK90" s="42">
        <f t="shared" si="1587"/>
        <v>737.9418862</v>
      </c>
      <c r="AL90" s="42">
        <f t="shared" ref="AL90:AM90" si="1646">11.23*D90/100</f>
        <v>2160.559039</v>
      </c>
      <c r="AM90" s="42">
        <f t="shared" si="1646"/>
        <v>2133.26862</v>
      </c>
      <c r="AN90" s="42">
        <f t="shared" si="1589"/>
        <v>4293.827659</v>
      </c>
      <c r="AO90" s="43">
        <f t="shared" ref="AO90:AP90" si="1647">16.02*D90/100</f>
        <v>3082.115388</v>
      </c>
      <c r="AP90" s="43">
        <f t="shared" si="1647"/>
        <v>3043.184621</v>
      </c>
      <c r="AQ90" s="43">
        <f t="shared" si="1591"/>
        <v>6125.300009</v>
      </c>
      <c r="AR90" s="42">
        <f t="shared" ref="AR90:AS90" si="1648">65.63*D90/100</f>
        <v>12626.66872</v>
      </c>
      <c r="AS90" s="42">
        <f t="shared" si="1648"/>
        <v>12467.17894</v>
      </c>
      <c r="AT90" s="42">
        <f t="shared" si="1593"/>
        <v>25093.84766</v>
      </c>
      <c r="AU90" s="42">
        <f t="shared" ref="AU90:AV90" si="1649">30.91*D90/100</f>
        <v>5946.828131</v>
      </c>
      <c r="AV90" s="42">
        <f t="shared" si="1649"/>
        <v>5871.712648</v>
      </c>
      <c r="AW90" s="42">
        <f t="shared" si="1595"/>
        <v>11818.54078</v>
      </c>
      <c r="AX90" s="42">
        <f t="shared" ref="AX90:AY90" si="1650">68*D90/100</f>
        <v>13082.6371</v>
      </c>
      <c r="AY90" s="42">
        <f t="shared" si="1650"/>
        <v>12917.3879</v>
      </c>
      <c r="AZ90" s="42">
        <f t="shared" si="1597"/>
        <v>26000.02501</v>
      </c>
      <c r="BA90" s="42">
        <f t="shared" ref="BA90:BB90" si="1651">1.2*D90/100</f>
        <v>230.8700665</v>
      </c>
      <c r="BB90" s="42">
        <f t="shared" si="1651"/>
        <v>227.9539042</v>
      </c>
      <c r="BC90" s="42">
        <f t="shared" si="1599"/>
        <v>458.8239707</v>
      </c>
      <c r="BD90" s="42">
        <f t="shared" si="1600"/>
        <v>5873.612264</v>
      </c>
      <c r="BE90" s="42">
        <f t="shared" si="1601"/>
        <v>4902.908555</v>
      </c>
      <c r="BF90" s="42">
        <f t="shared" si="1602"/>
        <v>3217.94928</v>
      </c>
      <c r="BG90" s="42">
        <f t="shared" ref="BG90:BH90" si="1652">2.11*D90/100</f>
        <v>405.9465337</v>
      </c>
      <c r="BH90" s="42">
        <f t="shared" si="1652"/>
        <v>400.8189482</v>
      </c>
      <c r="BI90" s="42">
        <f t="shared" si="1604"/>
        <v>806.7654818</v>
      </c>
      <c r="BJ90" s="42">
        <f t="shared" ref="BJ90:BK90" si="1653">0.55*D90/100</f>
        <v>105.8154472</v>
      </c>
      <c r="BK90" s="42">
        <f t="shared" si="1653"/>
        <v>104.4788727</v>
      </c>
      <c r="BL90" s="42">
        <f t="shared" si="1606"/>
        <v>210.2943199</v>
      </c>
      <c r="BM90" s="42">
        <f t="shared" ref="BM90:BN90" si="1654">67.31*D90/100</f>
        <v>12949.88682</v>
      </c>
      <c r="BN90" s="42">
        <f t="shared" si="1654"/>
        <v>12786.31441</v>
      </c>
      <c r="BO90" s="42">
        <f t="shared" si="1608"/>
        <v>25736.20122</v>
      </c>
      <c r="BP90" s="42">
        <f t="shared" si="1609"/>
        <v>2145.167702</v>
      </c>
      <c r="BQ90" s="42">
        <f t="shared" si="1610"/>
        <v>2186.457864</v>
      </c>
      <c r="BR90" s="42">
        <f t="shared" si="1611"/>
        <v>4331.625566</v>
      </c>
      <c r="BS90" s="42">
        <f t="shared" ref="BS90:BT90" si="1655">3.87*D90/100</f>
        <v>744.5559646</v>
      </c>
      <c r="BT90" s="42">
        <f t="shared" si="1655"/>
        <v>735.1513409</v>
      </c>
      <c r="BU90" s="42">
        <f t="shared" si="1613"/>
        <v>1479.707306</v>
      </c>
      <c r="BV90" s="42">
        <f t="shared" ref="BV90:BW90" si="1656">1.21*D90/100</f>
        <v>232.7939838</v>
      </c>
      <c r="BW90" s="42">
        <f t="shared" si="1656"/>
        <v>229.85352</v>
      </c>
      <c r="BX90" s="42">
        <f t="shared" si="1615"/>
        <v>462.6475038</v>
      </c>
      <c r="BY90" s="42">
        <f t="shared" si="1616"/>
        <v>61.17652943</v>
      </c>
      <c r="BZ90" s="3"/>
    </row>
    <row r="91" ht="15.75" customHeight="1">
      <c r="A91" s="39"/>
      <c r="B91" s="40">
        <v>5.0</v>
      </c>
      <c r="C91" s="65" t="s">
        <v>117</v>
      </c>
      <c r="D91" s="42">
        <v>26039.29368656288</v>
      </c>
      <c r="E91" s="42">
        <v>26081.495304599084</v>
      </c>
      <c r="F91" s="42">
        <f t="shared" si="1567"/>
        <v>52120.78899</v>
      </c>
      <c r="G91" s="42"/>
      <c r="H91" s="42"/>
      <c r="I91" s="43">
        <f t="shared" si="1568"/>
        <v>1289.989528</v>
      </c>
      <c r="J91" s="43">
        <f t="shared" si="1569"/>
        <v>1231.35364</v>
      </c>
      <c r="K91" s="43">
        <f t="shared" ref="K91:L91" si="1657">(1*23.5*D91)/1000</f>
        <v>611.9234016</v>
      </c>
      <c r="L91" s="43">
        <f t="shared" si="1657"/>
        <v>612.9151397</v>
      </c>
      <c r="M91" s="42">
        <f t="shared" si="1571"/>
        <v>1224.838541</v>
      </c>
      <c r="N91" s="42">
        <f t="shared" ref="N91:O91" si="1658">4.99*D91/100</f>
        <v>1299.360755</v>
      </c>
      <c r="O91" s="42">
        <f t="shared" si="1658"/>
        <v>1301.466616</v>
      </c>
      <c r="P91" s="42">
        <f t="shared" si="1573"/>
        <v>2600.827371</v>
      </c>
      <c r="Q91" s="42">
        <f t="shared" ref="Q91:R91" si="1659">7.4*D91/100</f>
        <v>1926.907733</v>
      </c>
      <c r="R91" s="42">
        <f t="shared" si="1659"/>
        <v>1930.030653</v>
      </c>
      <c r="S91" s="42">
        <f t="shared" si="1575"/>
        <v>3856.938385</v>
      </c>
      <c r="T91" s="42">
        <f t="shared" ref="T91:U91" si="1660">12.23*D91/100</f>
        <v>3184.605618</v>
      </c>
      <c r="U91" s="42">
        <f t="shared" si="1660"/>
        <v>3189.766876</v>
      </c>
      <c r="V91" s="42">
        <f t="shared" si="1577"/>
        <v>6374.372494</v>
      </c>
      <c r="W91" s="43">
        <f t="shared" ref="W91:X91" si="1661">+T91-K91</f>
        <v>2572.682216</v>
      </c>
      <c r="X91" s="43">
        <f t="shared" si="1661"/>
        <v>2576.851736</v>
      </c>
      <c r="Y91" s="42">
        <f t="shared" si="1579"/>
        <v>5149.533952</v>
      </c>
      <c r="Z91" s="43">
        <f t="shared" ref="Z91:AA91" si="1662">4.1*D91/100</f>
        <v>1067.611041</v>
      </c>
      <c r="AA91" s="43">
        <f t="shared" si="1662"/>
        <v>1069.341307</v>
      </c>
      <c r="AB91" s="43">
        <f t="shared" si="1581"/>
        <v>2136.952349</v>
      </c>
      <c r="AC91" s="42">
        <f t="shared" ref="AC91:AD91" si="1663">2.1*D91/100</f>
        <v>546.8251674</v>
      </c>
      <c r="AD91" s="42">
        <f t="shared" si="1663"/>
        <v>547.7114014</v>
      </c>
      <c r="AE91" s="42">
        <f t="shared" si="1583"/>
        <v>1094.536569</v>
      </c>
      <c r="AF91" s="42">
        <f t="shared" ref="AF91:AG91" si="1664">2.01*D91/100</f>
        <v>523.3898031</v>
      </c>
      <c r="AG91" s="42">
        <f t="shared" si="1664"/>
        <v>524.2380556</v>
      </c>
      <c r="AH91" s="42">
        <f t="shared" si="1585"/>
        <v>1047.627859</v>
      </c>
      <c r="AI91" s="42">
        <f t="shared" ref="AI91:AJ91" si="1665">1.93*D91/100</f>
        <v>502.5583682</v>
      </c>
      <c r="AJ91" s="42">
        <f t="shared" si="1665"/>
        <v>503.3728594</v>
      </c>
      <c r="AK91" s="42">
        <f t="shared" si="1587"/>
        <v>1005.931228</v>
      </c>
      <c r="AL91" s="42">
        <f t="shared" ref="AL91:AM91" si="1666">11.23*D91/100</f>
        <v>2924.212681</v>
      </c>
      <c r="AM91" s="42">
        <f t="shared" si="1666"/>
        <v>2928.951923</v>
      </c>
      <c r="AN91" s="42">
        <f t="shared" si="1589"/>
        <v>5853.164604</v>
      </c>
      <c r="AO91" s="43">
        <f t="shared" ref="AO91:AP91" si="1667">16.02*D91/100</f>
        <v>4171.494849</v>
      </c>
      <c r="AP91" s="43">
        <f t="shared" si="1667"/>
        <v>4178.255548</v>
      </c>
      <c r="AQ91" s="43">
        <f t="shared" si="1591"/>
        <v>8349.750396</v>
      </c>
      <c r="AR91" s="42">
        <f t="shared" ref="AR91:AS91" si="1668">65.63*D91/100</f>
        <v>17089.58845</v>
      </c>
      <c r="AS91" s="42">
        <f t="shared" si="1668"/>
        <v>17117.28537</v>
      </c>
      <c r="AT91" s="42">
        <f t="shared" si="1593"/>
        <v>34206.87381</v>
      </c>
      <c r="AU91" s="42">
        <f t="shared" ref="AU91:AV91" si="1669">30.91*D91/100</f>
        <v>8048.745679</v>
      </c>
      <c r="AV91" s="42">
        <f t="shared" si="1669"/>
        <v>8061.790199</v>
      </c>
      <c r="AW91" s="42">
        <f t="shared" si="1595"/>
        <v>16110.53588</v>
      </c>
      <c r="AX91" s="42">
        <f t="shared" ref="AX91:AY91" si="1670">68*D91/100</f>
        <v>17706.71971</v>
      </c>
      <c r="AY91" s="42">
        <f t="shared" si="1670"/>
        <v>17735.41681</v>
      </c>
      <c r="AZ91" s="42">
        <f t="shared" si="1597"/>
        <v>35442.13651</v>
      </c>
      <c r="BA91" s="42">
        <f t="shared" ref="BA91:BB91" si="1671">1.2*D91/100</f>
        <v>312.4715242</v>
      </c>
      <c r="BB91" s="42">
        <f t="shared" si="1671"/>
        <v>312.9779437</v>
      </c>
      <c r="BC91" s="42">
        <f t="shared" si="1599"/>
        <v>625.4494679</v>
      </c>
      <c r="BD91" s="42">
        <f t="shared" si="1600"/>
        <v>8064.398348</v>
      </c>
      <c r="BE91" s="42">
        <f t="shared" si="1601"/>
        <v>6731.633938</v>
      </c>
      <c r="BF91" s="42">
        <f t="shared" si="1602"/>
        <v>4418.205305</v>
      </c>
      <c r="BG91" s="42">
        <f t="shared" ref="BG91:BH91" si="1672">2.11*D91/100</f>
        <v>549.4290968</v>
      </c>
      <c r="BH91" s="42">
        <f t="shared" si="1672"/>
        <v>550.3195509</v>
      </c>
      <c r="BI91" s="42">
        <f t="shared" si="1604"/>
        <v>1099.748648</v>
      </c>
      <c r="BJ91" s="42">
        <f t="shared" ref="BJ91:BK91" si="1673">0.55*D91/100</f>
        <v>143.2161153</v>
      </c>
      <c r="BK91" s="42">
        <f t="shared" si="1673"/>
        <v>143.4482242</v>
      </c>
      <c r="BL91" s="42">
        <f t="shared" si="1606"/>
        <v>286.6643395</v>
      </c>
      <c r="BM91" s="42">
        <f t="shared" ref="BM91:BN91" si="1674">67.31*D91/100</f>
        <v>17527.04858</v>
      </c>
      <c r="BN91" s="42">
        <f t="shared" si="1674"/>
        <v>17555.45449</v>
      </c>
      <c r="BO91" s="42">
        <f t="shared" si="1608"/>
        <v>35082.50307</v>
      </c>
      <c r="BP91" s="42">
        <f t="shared" si="1609"/>
        <v>2903.381246</v>
      </c>
      <c r="BQ91" s="42">
        <f t="shared" si="1610"/>
        <v>3001.98011</v>
      </c>
      <c r="BR91" s="42">
        <f t="shared" si="1611"/>
        <v>5905.361356</v>
      </c>
      <c r="BS91" s="42">
        <f t="shared" ref="BS91:BT91" si="1675">3.87*D91/100</f>
        <v>1007.720666</v>
      </c>
      <c r="BT91" s="42">
        <f t="shared" si="1675"/>
        <v>1009.353868</v>
      </c>
      <c r="BU91" s="42">
        <f t="shared" si="1613"/>
        <v>2017.074534</v>
      </c>
      <c r="BV91" s="42">
        <f t="shared" ref="BV91:BW91" si="1676">1.21*D91/100</f>
        <v>315.0754536</v>
      </c>
      <c r="BW91" s="42">
        <f t="shared" si="1676"/>
        <v>315.5860932</v>
      </c>
      <c r="BX91" s="42">
        <f t="shared" si="1615"/>
        <v>630.6615468</v>
      </c>
      <c r="BY91" s="42">
        <f t="shared" si="1616"/>
        <v>83.39326239</v>
      </c>
      <c r="BZ91" s="3"/>
    </row>
    <row r="92" ht="15.75" customHeight="1">
      <c r="A92" s="39"/>
      <c r="B92" s="40"/>
      <c r="C92" s="65"/>
      <c r="D92" s="78">
        <f t="shared" ref="D92:F92" si="1677">SUM(D87:D91)</f>
        <v>80184.89956</v>
      </c>
      <c r="E92" s="78">
        <f t="shared" si="1677"/>
        <v>81048.85986</v>
      </c>
      <c r="F92" s="78">
        <f t="shared" si="1677"/>
        <v>161233.7594</v>
      </c>
      <c r="G92" s="42"/>
      <c r="H92" s="42"/>
      <c r="I92" s="55">
        <f t="shared" ref="I92:V92" si="1678">I87+I88+I89+I90+I91</f>
        <v>3990.535546</v>
      </c>
      <c r="J92" s="55">
        <f t="shared" si="1678"/>
        <v>3809.147566</v>
      </c>
      <c r="K92" s="55">
        <f t="shared" si="1678"/>
        <v>1884.34514</v>
      </c>
      <c r="L92" s="55">
        <f t="shared" si="1678"/>
        <v>1904.648207</v>
      </c>
      <c r="M92" s="55">
        <f t="shared" si="1678"/>
        <v>3788.993346</v>
      </c>
      <c r="N92" s="55">
        <f t="shared" si="1678"/>
        <v>4001.226488</v>
      </c>
      <c r="O92" s="55">
        <f t="shared" si="1678"/>
        <v>4044.338107</v>
      </c>
      <c r="P92" s="55">
        <f t="shared" si="1678"/>
        <v>8045.564595</v>
      </c>
      <c r="Q92" s="55">
        <f t="shared" si="1678"/>
        <v>5933.682568</v>
      </c>
      <c r="R92" s="55">
        <f t="shared" si="1678"/>
        <v>5997.61563</v>
      </c>
      <c r="S92" s="55">
        <f t="shared" si="1678"/>
        <v>11931.2982</v>
      </c>
      <c r="T92" s="55">
        <f t="shared" si="1678"/>
        <v>9806.613216</v>
      </c>
      <c r="U92" s="55">
        <f t="shared" si="1678"/>
        <v>9912.275561</v>
      </c>
      <c r="V92" s="55">
        <f t="shared" si="1678"/>
        <v>19718.88878</v>
      </c>
      <c r="W92" s="55">
        <f t="shared" ref="W92:X92" si="1679">+T92-K92</f>
        <v>7922.268077</v>
      </c>
      <c r="X92" s="55">
        <f t="shared" si="1679"/>
        <v>8007.627354</v>
      </c>
      <c r="Y92" s="55">
        <f t="shared" ref="Y92:BY92" si="1680">Y87+Y88+Y89+Y90+Y91</f>
        <v>15929.89543</v>
      </c>
      <c r="Z92" s="55">
        <f t="shared" si="1680"/>
        <v>3287.580882</v>
      </c>
      <c r="AA92" s="55">
        <f t="shared" si="1680"/>
        <v>3323.003254</v>
      </c>
      <c r="AB92" s="55">
        <f t="shared" si="1680"/>
        <v>6610.584136</v>
      </c>
      <c r="AC92" s="55">
        <f t="shared" si="1680"/>
        <v>1683.882891</v>
      </c>
      <c r="AD92" s="55">
        <f t="shared" si="1680"/>
        <v>1702.026057</v>
      </c>
      <c r="AE92" s="55">
        <f t="shared" si="1680"/>
        <v>3385.908948</v>
      </c>
      <c r="AF92" s="55">
        <f t="shared" si="1680"/>
        <v>1611.716481</v>
      </c>
      <c r="AG92" s="55">
        <f t="shared" si="1680"/>
        <v>1629.082083</v>
      </c>
      <c r="AH92" s="55">
        <f t="shared" si="1680"/>
        <v>3240.798564</v>
      </c>
      <c r="AI92" s="55">
        <f t="shared" si="1680"/>
        <v>1547.568562</v>
      </c>
      <c r="AJ92" s="55">
        <f t="shared" si="1680"/>
        <v>1564.242995</v>
      </c>
      <c r="AK92" s="55">
        <f t="shared" si="1680"/>
        <v>3111.811557</v>
      </c>
      <c r="AL92" s="55">
        <f t="shared" si="1680"/>
        <v>9004.764221</v>
      </c>
      <c r="AM92" s="55">
        <f t="shared" si="1680"/>
        <v>9101.786962</v>
      </c>
      <c r="AN92" s="55">
        <f t="shared" si="1680"/>
        <v>18106.55118</v>
      </c>
      <c r="AO92" s="55">
        <f t="shared" si="1680"/>
        <v>12845.62091</v>
      </c>
      <c r="AP92" s="55">
        <f t="shared" si="1680"/>
        <v>12984.02735</v>
      </c>
      <c r="AQ92" s="55">
        <f t="shared" si="1680"/>
        <v>25829.64826</v>
      </c>
      <c r="AR92" s="55">
        <f t="shared" si="1680"/>
        <v>52625.34958</v>
      </c>
      <c r="AS92" s="55">
        <f t="shared" si="1680"/>
        <v>53192.36673</v>
      </c>
      <c r="AT92" s="55">
        <f t="shared" si="1680"/>
        <v>105817.7163</v>
      </c>
      <c r="AU92" s="55">
        <f t="shared" si="1680"/>
        <v>24785.15245</v>
      </c>
      <c r="AV92" s="55">
        <f t="shared" si="1680"/>
        <v>25052.20258</v>
      </c>
      <c r="AW92" s="55">
        <f t="shared" si="1680"/>
        <v>49837.35504</v>
      </c>
      <c r="AX92" s="55">
        <f t="shared" si="1680"/>
        <v>54525.7317</v>
      </c>
      <c r="AY92" s="55">
        <f t="shared" si="1680"/>
        <v>55113.22471</v>
      </c>
      <c r="AZ92" s="55">
        <f t="shared" si="1680"/>
        <v>109638.9564</v>
      </c>
      <c r="BA92" s="55">
        <f t="shared" si="1680"/>
        <v>962.2187947</v>
      </c>
      <c r="BB92" s="55">
        <f t="shared" si="1680"/>
        <v>972.5863183</v>
      </c>
      <c r="BC92" s="55">
        <f t="shared" si="1680"/>
        <v>1934.805113</v>
      </c>
      <c r="BD92" s="55">
        <f t="shared" si="1680"/>
        <v>25060.30747</v>
      </c>
      <c r="BE92" s="55">
        <f t="shared" si="1680"/>
        <v>20918.71073</v>
      </c>
      <c r="BF92" s="55">
        <f t="shared" si="1680"/>
        <v>13729.67686</v>
      </c>
      <c r="BG92" s="55">
        <f t="shared" si="1680"/>
        <v>1691.901381</v>
      </c>
      <c r="BH92" s="55">
        <f t="shared" si="1680"/>
        <v>1710.130943</v>
      </c>
      <c r="BI92" s="55">
        <f t="shared" si="1680"/>
        <v>3402.032324</v>
      </c>
      <c r="BJ92" s="55">
        <f t="shared" si="1680"/>
        <v>441.0169476</v>
      </c>
      <c r="BK92" s="55">
        <f t="shared" si="1680"/>
        <v>445.7687292</v>
      </c>
      <c r="BL92" s="55">
        <f t="shared" si="1680"/>
        <v>886.7856768</v>
      </c>
      <c r="BM92" s="55">
        <f t="shared" si="1680"/>
        <v>53972.4559</v>
      </c>
      <c r="BN92" s="55">
        <f t="shared" si="1680"/>
        <v>54553.98757</v>
      </c>
      <c r="BO92" s="55">
        <f t="shared" si="1680"/>
        <v>108526.4435</v>
      </c>
      <c r="BP92" s="55">
        <f t="shared" si="1680"/>
        <v>8940.616301</v>
      </c>
      <c r="BQ92" s="55">
        <f t="shared" si="1680"/>
        <v>9328.72377</v>
      </c>
      <c r="BR92" s="55">
        <f t="shared" si="1680"/>
        <v>18269.34007</v>
      </c>
      <c r="BS92" s="55">
        <f t="shared" si="1680"/>
        <v>3103.155613</v>
      </c>
      <c r="BT92" s="55">
        <f t="shared" si="1680"/>
        <v>3136.590877</v>
      </c>
      <c r="BU92" s="55">
        <f t="shared" si="1680"/>
        <v>6239.74649</v>
      </c>
      <c r="BV92" s="55">
        <f t="shared" si="1680"/>
        <v>970.2372847</v>
      </c>
      <c r="BW92" s="55">
        <f t="shared" si="1680"/>
        <v>980.6912043</v>
      </c>
      <c r="BX92" s="55">
        <f t="shared" si="1680"/>
        <v>1950.928489</v>
      </c>
      <c r="BY92" s="55">
        <f t="shared" si="1680"/>
        <v>257.9740151</v>
      </c>
      <c r="BZ92" s="3"/>
    </row>
    <row r="93" ht="15.75" customHeight="1">
      <c r="A93" s="39"/>
      <c r="B93" s="56" t="s">
        <v>122</v>
      </c>
      <c r="C93" s="65"/>
      <c r="D93" s="42"/>
      <c r="E93" s="37"/>
      <c r="F93" s="37"/>
      <c r="G93" s="42"/>
      <c r="H93" s="37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3"/>
      <c r="X93" s="43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3"/>
    </row>
    <row r="94" ht="15.75" customHeight="1">
      <c r="A94" s="39"/>
      <c r="B94" s="40">
        <v>6.0</v>
      </c>
      <c r="C94" s="65" t="s">
        <v>123</v>
      </c>
      <c r="D94" s="78">
        <v>48460.100438207715</v>
      </c>
      <c r="E94" s="78">
        <v>47980.140139658084</v>
      </c>
      <c r="F94" s="78">
        <f>+D94+E94</f>
        <v>96440.24058</v>
      </c>
      <c r="G94" s="42"/>
      <c r="H94" s="42"/>
      <c r="I94" s="55">
        <f>(1.1*22.5*F94)/1000</f>
        <v>2386.895954</v>
      </c>
      <c r="J94" s="55">
        <f>(1.05*22.5*F94)/1000</f>
        <v>2278.400684</v>
      </c>
      <c r="K94" s="55">
        <f t="shared" ref="K94:L94" si="1681">(1*23.5*D94)/1000</f>
        <v>1138.81236</v>
      </c>
      <c r="L94" s="55">
        <f t="shared" si="1681"/>
        <v>1127.533293</v>
      </c>
      <c r="M94" s="55">
        <f>K94+L94</f>
        <v>2266.345654</v>
      </c>
      <c r="N94" s="55">
        <f t="shared" ref="N94:O94" si="1682">4.99*D94/100</f>
        <v>2418.159012</v>
      </c>
      <c r="O94" s="55">
        <f t="shared" si="1682"/>
        <v>2394.208993</v>
      </c>
      <c r="P94" s="55">
        <f>N94+O94</f>
        <v>4812.368005</v>
      </c>
      <c r="Q94" s="55">
        <f t="shared" ref="Q94:R94" si="1683">7.4*D94/100</f>
        <v>3586.047432</v>
      </c>
      <c r="R94" s="55">
        <f t="shared" si="1683"/>
        <v>3550.53037</v>
      </c>
      <c r="S94" s="55">
        <f>Q94+R94</f>
        <v>7136.577803</v>
      </c>
      <c r="T94" s="55">
        <f t="shared" ref="T94:U94" si="1684">12.23*D94/100</f>
        <v>5926.670284</v>
      </c>
      <c r="U94" s="55">
        <f t="shared" si="1684"/>
        <v>5867.971139</v>
      </c>
      <c r="V94" s="55">
        <f>T94+U94</f>
        <v>11794.64142</v>
      </c>
      <c r="W94" s="55">
        <f t="shared" ref="W94:X94" si="1685">+T94-K94</f>
        <v>4787.857923</v>
      </c>
      <c r="X94" s="55">
        <f t="shared" si="1685"/>
        <v>4740.437846</v>
      </c>
      <c r="Y94" s="55">
        <f>W94+X94</f>
        <v>9528.295769</v>
      </c>
      <c r="Z94" s="55">
        <f t="shared" ref="Z94:AA94" si="1686">4.1*D94/100</f>
        <v>1986.864118</v>
      </c>
      <c r="AA94" s="55">
        <f t="shared" si="1686"/>
        <v>1967.185746</v>
      </c>
      <c r="AB94" s="55">
        <f>Z94+AA94</f>
        <v>3954.049864</v>
      </c>
      <c r="AC94" s="55">
        <f t="shared" ref="AC94:AD94" si="1687">2.1*D94/100</f>
        <v>1017.662109</v>
      </c>
      <c r="AD94" s="55">
        <f t="shared" si="1687"/>
        <v>1007.582943</v>
      </c>
      <c r="AE94" s="55">
        <f>AC94+AD94</f>
        <v>2025.245052</v>
      </c>
      <c r="AF94" s="55">
        <f t="shared" ref="AF94:AG94" si="1688">2.01*D94/100</f>
        <v>974.0480188</v>
      </c>
      <c r="AG94" s="55">
        <f t="shared" si="1688"/>
        <v>964.4008168</v>
      </c>
      <c r="AH94" s="55">
        <f>AF94+AG94</f>
        <v>1938.448836</v>
      </c>
      <c r="AI94" s="55">
        <f t="shared" ref="AI94:AJ94" si="1689">1.93*D94/100</f>
        <v>935.2799385</v>
      </c>
      <c r="AJ94" s="55">
        <f t="shared" si="1689"/>
        <v>926.0167047</v>
      </c>
      <c r="AK94" s="55">
        <f>AI94+AJ94</f>
        <v>1861.296643</v>
      </c>
      <c r="AL94" s="55">
        <f t="shared" ref="AL94:AM94" si="1690">11.23*D94/100</f>
        <v>5442.069279</v>
      </c>
      <c r="AM94" s="55">
        <f t="shared" si="1690"/>
        <v>5388.169738</v>
      </c>
      <c r="AN94" s="55">
        <f>AL94+AM94</f>
        <v>10830.23902</v>
      </c>
      <c r="AO94" s="55">
        <f t="shared" ref="AO94:AP94" si="1691">16.02*D94/100</f>
        <v>7763.30809</v>
      </c>
      <c r="AP94" s="55">
        <f t="shared" si="1691"/>
        <v>7686.41845</v>
      </c>
      <c r="AQ94" s="55">
        <f>AO94+AP94</f>
        <v>15449.72654</v>
      </c>
      <c r="AR94" s="55">
        <f t="shared" ref="AR94:AS94" si="1692">65.63*D94/100</f>
        <v>31804.36392</v>
      </c>
      <c r="AS94" s="55">
        <f t="shared" si="1692"/>
        <v>31489.36597</v>
      </c>
      <c r="AT94" s="55">
        <f>AR94+AS94</f>
        <v>63293.72989</v>
      </c>
      <c r="AU94" s="55">
        <f t="shared" ref="AU94:AV94" si="1693">30.91*D94/100</f>
        <v>14979.01705</v>
      </c>
      <c r="AV94" s="55">
        <f t="shared" si="1693"/>
        <v>14830.66132</v>
      </c>
      <c r="AW94" s="55">
        <f>AU94+AV94</f>
        <v>29809.67836</v>
      </c>
      <c r="AX94" s="55">
        <f t="shared" ref="AX94:AY94" si="1694">68*D94/100</f>
        <v>32952.8683</v>
      </c>
      <c r="AY94" s="55">
        <f t="shared" si="1694"/>
        <v>32626.49529</v>
      </c>
      <c r="AZ94" s="55">
        <f>AX94+AY94</f>
        <v>65579.36359</v>
      </c>
      <c r="BA94" s="55">
        <f t="shared" ref="BA94:BB94" si="1695">1.2*D94/100</f>
        <v>581.5212053</v>
      </c>
      <c r="BB94" s="55">
        <f t="shared" si="1695"/>
        <v>575.7616817</v>
      </c>
      <c r="BC94" s="55">
        <f>BA94+BB94</f>
        <v>1157.282887</v>
      </c>
      <c r="BD94" s="55">
        <f>30.92*E94/100</f>
        <v>14835.45933</v>
      </c>
      <c r="BE94" s="55">
        <f>25.81*E94/100</f>
        <v>12383.67417</v>
      </c>
      <c r="BF94" s="55">
        <f>16.94*E94/100</f>
        <v>8127.83574</v>
      </c>
      <c r="BG94" s="55">
        <f t="shared" ref="BG94:BH94" si="1696">2.11*D94/100</f>
        <v>1022.508119</v>
      </c>
      <c r="BH94" s="55">
        <f t="shared" si="1696"/>
        <v>1012.380957</v>
      </c>
      <c r="BI94" s="55">
        <f>BG94+BH94</f>
        <v>2034.889076</v>
      </c>
      <c r="BJ94" s="55">
        <f t="shared" ref="BJ94:BK94" si="1697">0.55*D94/100</f>
        <v>266.5305524</v>
      </c>
      <c r="BK94" s="55">
        <f t="shared" si="1697"/>
        <v>263.8907708</v>
      </c>
      <c r="BL94" s="55">
        <f>BJ94+BK94</f>
        <v>530.4213232</v>
      </c>
      <c r="BM94" s="55">
        <f t="shared" ref="BM94:BN94" si="1698">67.31*D94/100</f>
        <v>32618.4936</v>
      </c>
      <c r="BN94" s="55">
        <f t="shared" si="1698"/>
        <v>32295.43233</v>
      </c>
      <c r="BO94" s="55">
        <f>BM94+BN94</f>
        <v>64913.92593</v>
      </c>
      <c r="BP94" s="55">
        <f>11.15*D94/100</f>
        <v>5403.301199</v>
      </c>
      <c r="BQ94" s="55">
        <f>11.51*E94/100</f>
        <v>5522.51413</v>
      </c>
      <c r="BR94" s="55">
        <f>BP94+BQ94</f>
        <v>10925.81533</v>
      </c>
      <c r="BS94" s="55">
        <f t="shared" ref="BS94:BT94" si="1699">3.87*D94/100</f>
        <v>1875.405887</v>
      </c>
      <c r="BT94" s="55">
        <f t="shared" si="1699"/>
        <v>1856.831423</v>
      </c>
      <c r="BU94" s="55">
        <f>BS94+BT94</f>
        <v>3732.23731</v>
      </c>
      <c r="BV94" s="55">
        <f t="shared" ref="BV94:BW94" si="1700">1.21*D94/100</f>
        <v>586.3672153</v>
      </c>
      <c r="BW94" s="55">
        <f t="shared" si="1700"/>
        <v>580.5596957</v>
      </c>
      <c r="BX94" s="55">
        <f>BV94+BW94</f>
        <v>1166.926911</v>
      </c>
      <c r="BY94" s="55">
        <f>$BY$5*F94</f>
        <v>154.3043849</v>
      </c>
      <c r="BZ94" s="3"/>
    </row>
    <row r="95" ht="15.75" customHeight="1">
      <c r="A95" s="44"/>
      <c r="B95" s="67"/>
      <c r="C95" s="46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69"/>
    </row>
    <row r="96" ht="14.25" customHeight="1">
      <c r="A96" s="75" t="s">
        <v>124</v>
      </c>
      <c r="B96" s="76" t="s">
        <v>125</v>
      </c>
      <c r="C96" s="77"/>
      <c r="D96" s="36">
        <v>139791.0</v>
      </c>
      <c r="E96" s="36">
        <v>118883.0</v>
      </c>
      <c r="F96" s="36">
        <f>D96+E96</f>
        <v>258674</v>
      </c>
      <c r="G96" s="43"/>
      <c r="H96" s="63"/>
      <c r="I96" s="38">
        <f>(1.1*22.5*F96)/1000</f>
        <v>6402.1815</v>
      </c>
      <c r="J96" s="38">
        <f>(1.05*22.5*F96)/1000</f>
        <v>6111.17325</v>
      </c>
      <c r="K96" s="38">
        <f t="shared" ref="K96:L96" si="1701">(1*23.5*D96)/1000</f>
        <v>3285.0885</v>
      </c>
      <c r="L96" s="38">
        <f t="shared" si="1701"/>
        <v>2793.7505</v>
      </c>
      <c r="M96" s="38">
        <f>K96+L96</f>
        <v>6078.839</v>
      </c>
      <c r="N96" s="38">
        <f t="shared" ref="N96:O96" si="1702">4.99*D96/100</f>
        <v>6975.5709</v>
      </c>
      <c r="O96" s="38">
        <f t="shared" si="1702"/>
        <v>5932.2617</v>
      </c>
      <c r="P96" s="38">
        <f>N96+O96</f>
        <v>12907.8326</v>
      </c>
      <c r="Q96" s="38">
        <f t="shared" ref="Q96:R96" si="1703">7.4*D96/100</f>
        <v>10344.534</v>
      </c>
      <c r="R96" s="38">
        <f t="shared" si="1703"/>
        <v>8797.342</v>
      </c>
      <c r="S96" s="38">
        <f>Q96+R96</f>
        <v>19141.876</v>
      </c>
      <c r="T96" s="38">
        <f t="shared" ref="T96:U96" si="1704">12.23*D96/100</f>
        <v>17096.4393</v>
      </c>
      <c r="U96" s="38">
        <f t="shared" si="1704"/>
        <v>14539.3909</v>
      </c>
      <c r="V96" s="38">
        <f>T96+U96</f>
        <v>31635.8302</v>
      </c>
      <c r="W96" s="38">
        <f t="shared" ref="W96:X96" si="1705">+T96-K96</f>
        <v>13811.3508</v>
      </c>
      <c r="X96" s="38">
        <f t="shared" si="1705"/>
        <v>11745.6404</v>
      </c>
      <c r="Y96" s="38">
        <f>W96+X96</f>
        <v>25556.9912</v>
      </c>
      <c r="Z96" s="38">
        <f t="shared" ref="Z96:AA96" si="1706">4.1*D96/100</f>
        <v>5731.431</v>
      </c>
      <c r="AA96" s="38">
        <f t="shared" si="1706"/>
        <v>4874.203</v>
      </c>
      <c r="AB96" s="38">
        <f>Z96+AA96</f>
        <v>10605.634</v>
      </c>
      <c r="AC96" s="38">
        <f t="shared" ref="AC96:AD96" si="1707">2.1*D96/100</f>
        <v>2935.611</v>
      </c>
      <c r="AD96" s="38">
        <f t="shared" si="1707"/>
        <v>2496.543</v>
      </c>
      <c r="AE96" s="38">
        <f>AC96+AD96</f>
        <v>5432.154</v>
      </c>
      <c r="AF96" s="38">
        <f t="shared" ref="AF96:AG96" si="1708">2.01*D96/100</f>
        <v>2809.7991</v>
      </c>
      <c r="AG96" s="38">
        <f t="shared" si="1708"/>
        <v>2389.5483</v>
      </c>
      <c r="AH96" s="38">
        <f>AF96+AG96</f>
        <v>5199.3474</v>
      </c>
      <c r="AI96" s="38">
        <f t="shared" ref="AI96:AJ96" si="1709">1.93*D96/100</f>
        <v>2697.9663</v>
      </c>
      <c r="AJ96" s="38">
        <f t="shared" si="1709"/>
        <v>2294.4419</v>
      </c>
      <c r="AK96" s="38">
        <f>AI96+AJ96</f>
        <v>4992.4082</v>
      </c>
      <c r="AL96" s="38">
        <f t="shared" ref="AL96:AM96" si="1710">11.23*D96/100</f>
        <v>15698.5293</v>
      </c>
      <c r="AM96" s="38">
        <f t="shared" si="1710"/>
        <v>13350.5609</v>
      </c>
      <c r="AN96" s="38">
        <f>AL96+AM96</f>
        <v>29049.0902</v>
      </c>
      <c r="AO96" s="38">
        <f t="shared" ref="AO96:AP96" si="1711">16.02*D96/100</f>
        <v>22394.5182</v>
      </c>
      <c r="AP96" s="38">
        <f t="shared" si="1711"/>
        <v>19045.0566</v>
      </c>
      <c r="AQ96" s="38">
        <f>AO96+AP96</f>
        <v>41439.5748</v>
      </c>
      <c r="AR96" s="38">
        <f t="shared" ref="AR96:AS96" si="1712">65.63*D96/100</f>
        <v>91744.8333</v>
      </c>
      <c r="AS96" s="38">
        <f t="shared" si="1712"/>
        <v>78022.9129</v>
      </c>
      <c r="AT96" s="38">
        <f>AR96+AS96</f>
        <v>169767.7462</v>
      </c>
      <c r="AU96" s="38">
        <f t="shared" ref="AU96:AV96" si="1713">30.91*D96/100</f>
        <v>43209.3981</v>
      </c>
      <c r="AV96" s="38">
        <f t="shared" si="1713"/>
        <v>36746.7353</v>
      </c>
      <c r="AW96" s="38">
        <f>AU96+AV96</f>
        <v>79956.1334</v>
      </c>
      <c r="AX96" s="38">
        <f t="shared" ref="AX96:AY96" si="1714">68*D96/100</f>
        <v>95057.88</v>
      </c>
      <c r="AY96" s="38">
        <f t="shared" si="1714"/>
        <v>80840.44</v>
      </c>
      <c r="AZ96" s="38">
        <f>AX96+AY96</f>
        <v>175898.32</v>
      </c>
      <c r="BA96" s="38">
        <f t="shared" ref="BA96:BB96" si="1715">1.2*D96/100</f>
        <v>1677.492</v>
      </c>
      <c r="BB96" s="38">
        <f t="shared" si="1715"/>
        <v>1426.596</v>
      </c>
      <c r="BC96" s="38">
        <f>BA96+BB96</f>
        <v>3104.088</v>
      </c>
      <c r="BD96" s="38">
        <f>30.92*E96/100</f>
        <v>36758.6236</v>
      </c>
      <c r="BE96" s="38">
        <f>25.81*E96/100</f>
        <v>30683.7023</v>
      </c>
      <c r="BF96" s="38">
        <f>16.94*E96/100</f>
        <v>20138.7802</v>
      </c>
      <c r="BG96" s="38">
        <f t="shared" ref="BG96:BH96" si="1716">2.11*D96/100</f>
        <v>2949.5901</v>
      </c>
      <c r="BH96" s="38">
        <f t="shared" si="1716"/>
        <v>2508.4313</v>
      </c>
      <c r="BI96" s="38">
        <f>BG96+BH96</f>
        <v>5458.0214</v>
      </c>
      <c r="BJ96" s="38">
        <f t="shared" ref="BJ96:BK96" si="1717">0.55*D96/100</f>
        <v>768.8505</v>
      </c>
      <c r="BK96" s="38">
        <f t="shared" si="1717"/>
        <v>653.8565</v>
      </c>
      <c r="BL96" s="38">
        <f>BJ96+BK96</f>
        <v>1422.707</v>
      </c>
      <c r="BM96" s="38">
        <f t="shared" ref="BM96:BN96" si="1718">67.31*D96/100</f>
        <v>94093.3221</v>
      </c>
      <c r="BN96" s="38">
        <f t="shared" si="1718"/>
        <v>80020.1473</v>
      </c>
      <c r="BO96" s="38">
        <f>BM96+BN96</f>
        <v>174113.4694</v>
      </c>
      <c r="BP96" s="38">
        <f>11.15*D96/100</f>
        <v>15586.6965</v>
      </c>
      <c r="BQ96" s="38">
        <f>11.51*E96/100</f>
        <v>13683.4333</v>
      </c>
      <c r="BR96" s="38">
        <f>BP96+BQ96</f>
        <v>29270.1298</v>
      </c>
      <c r="BS96" s="38">
        <f t="shared" ref="BS96:BT96" si="1719">3.87*D96/100</f>
        <v>5409.9117</v>
      </c>
      <c r="BT96" s="38">
        <f t="shared" si="1719"/>
        <v>4600.7721</v>
      </c>
      <c r="BU96" s="38">
        <f>BS96+BT96</f>
        <v>10010.6838</v>
      </c>
      <c r="BV96" s="38">
        <f t="shared" ref="BV96:BW96" si="1720">1.21*D96/100</f>
        <v>1691.4711</v>
      </c>
      <c r="BW96" s="38">
        <f t="shared" si="1720"/>
        <v>1438.4843</v>
      </c>
      <c r="BX96" s="38">
        <f>BV96+BW96</f>
        <v>3129.9554</v>
      </c>
      <c r="BY96" s="38">
        <f>$BY$5*F96</f>
        <v>413.8784</v>
      </c>
      <c r="BZ96" s="74"/>
    </row>
    <row r="97" ht="14.25" customHeight="1">
      <c r="A97" s="75"/>
      <c r="B97" s="76" t="s">
        <v>126</v>
      </c>
      <c r="C97" s="77"/>
      <c r="D97" s="63"/>
      <c r="E97" s="63"/>
      <c r="F97" s="63"/>
      <c r="G97" s="63"/>
      <c r="H97" s="63"/>
      <c r="I97" s="43"/>
      <c r="J97" s="43"/>
      <c r="K97" s="43"/>
      <c r="L97" s="43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3"/>
      <c r="X97" s="43"/>
      <c r="Y97" s="42"/>
      <c r="Z97" s="43"/>
      <c r="AA97" s="43"/>
      <c r="AB97" s="43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3"/>
      <c r="AP97" s="43"/>
      <c r="AQ97" s="43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3"/>
    </row>
    <row r="98" ht="20.25" customHeight="1">
      <c r="A98" s="39"/>
      <c r="B98" s="40">
        <v>1.0</v>
      </c>
      <c r="C98" s="53" t="s">
        <v>127</v>
      </c>
      <c r="D98" s="42">
        <v>20367.891881261676</v>
      </c>
      <c r="E98" s="42">
        <v>16787.9083241134</v>
      </c>
      <c r="F98" s="42">
        <f t="shared" ref="F98:F100" si="1741">+D98+E98</f>
        <v>37155.80021</v>
      </c>
      <c r="G98" s="42"/>
      <c r="H98" s="42"/>
      <c r="I98" s="43">
        <f t="shared" ref="I98:I100" si="1742">(1.1*22.5*F98)/1000</f>
        <v>919.6060551</v>
      </c>
      <c r="J98" s="43">
        <f t="shared" ref="J98:J100" si="1743">(1.05*22.5*F98)/1000</f>
        <v>877.8057799</v>
      </c>
      <c r="K98" s="43">
        <f t="shared" ref="K98:L98" si="1721">(1*23.5*D98)/1000</f>
        <v>478.6454592</v>
      </c>
      <c r="L98" s="43">
        <f t="shared" si="1721"/>
        <v>394.5158456</v>
      </c>
      <c r="M98" s="42">
        <f t="shared" ref="M98:M100" si="1745">K98+L98</f>
        <v>873.1613048</v>
      </c>
      <c r="N98" s="42">
        <f t="shared" ref="N98:O98" si="1722">4.99*D98/100</f>
        <v>1016.357805</v>
      </c>
      <c r="O98" s="42">
        <f t="shared" si="1722"/>
        <v>837.7166254</v>
      </c>
      <c r="P98" s="42">
        <f t="shared" ref="P98:P100" si="1747">N98+O98</f>
        <v>1854.07443</v>
      </c>
      <c r="Q98" s="42">
        <f t="shared" ref="Q98:R98" si="1723">7.4*D98/100</f>
        <v>1507.223999</v>
      </c>
      <c r="R98" s="42">
        <f t="shared" si="1723"/>
        <v>1242.305216</v>
      </c>
      <c r="S98" s="42">
        <f t="shared" ref="S98:S100" si="1749">Q98+R98</f>
        <v>2749.529215</v>
      </c>
      <c r="T98" s="42">
        <f t="shared" ref="T98:U98" si="1724">12.23*D98/100</f>
        <v>2490.993177</v>
      </c>
      <c r="U98" s="42">
        <f t="shared" si="1724"/>
        <v>2053.161188</v>
      </c>
      <c r="V98" s="42">
        <f t="shared" ref="V98:V100" si="1751">T98+U98</f>
        <v>4544.154365</v>
      </c>
      <c r="W98" s="43">
        <f t="shared" ref="W98:X98" si="1725">+T98-K98</f>
        <v>2012.347718</v>
      </c>
      <c r="X98" s="43">
        <f t="shared" si="1725"/>
        <v>1658.645342</v>
      </c>
      <c r="Y98" s="42">
        <f t="shared" ref="Y98:Y100" si="1753">W98+X98</f>
        <v>3670.99306</v>
      </c>
      <c r="Z98" s="43">
        <f t="shared" ref="Z98:AA98" si="1726">4.1*D98/100</f>
        <v>835.0835671</v>
      </c>
      <c r="AA98" s="43">
        <f t="shared" si="1726"/>
        <v>688.3042413</v>
      </c>
      <c r="AB98" s="43">
        <f t="shared" ref="AB98:AB100" si="1755">Z98+AA98</f>
        <v>1523.387808</v>
      </c>
      <c r="AC98" s="42">
        <f t="shared" ref="AC98:AD98" si="1727">2.1*D98/100</f>
        <v>427.7257295</v>
      </c>
      <c r="AD98" s="42">
        <f t="shared" si="1727"/>
        <v>352.5460748</v>
      </c>
      <c r="AE98" s="42">
        <f t="shared" ref="AE98:AE100" si="1757">AC98+AD98</f>
        <v>780.2718043</v>
      </c>
      <c r="AF98" s="42">
        <f t="shared" ref="AF98:AG98" si="1728">2.01*D98/100</f>
        <v>409.3946268</v>
      </c>
      <c r="AG98" s="42">
        <f t="shared" si="1728"/>
        <v>337.4369573</v>
      </c>
      <c r="AH98" s="42">
        <f t="shared" ref="AH98:AH100" si="1759">AF98+AG98</f>
        <v>746.8315841</v>
      </c>
      <c r="AI98" s="42">
        <f t="shared" ref="AI98:AJ98" si="1729">1.93*D98/100</f>
        <v>393.1003133</v>
      </c>
      <c r="AJ98" s="42">
        <f t="shared" si="1729"/>
        <v>324.0066307</v>
      </c>
      <c r="AK98" s="42">
        <f t="shared" ref="AK98:AK100" si="1761">AI98+AJ98</f>
        <v>717.106944</v>
      </c>
      <c r="AL98" s="42">
        <f t="shared" ref="AL98:AM98" si="1730">11.23*D98/100</f>
        <v>2287.314258</v>
      </c>
      <c r="AM98" s="42">
        <f t="shared" si="1730"/>
        <v>1885.282105</v>
      </c>
      <c r="AN98" s="42">
        <f t="shared" ref="AN98:AN100" si="1763">AL98+AM98</f>
        <v>4172.596363</v>
      </c>
      <c r="AO98" s="43">
        <f t="shared" ref="AO98:AP98" si="1731">16.02*D98/100</f>
        <v>3262.936279</v>
      </c>
      <c r="AP98" s="43">
        <f t="shared" si="1731"/>
        <v>2689.422914</v>
      </c>
      <c r="AQ98" s="43">
        <f t="shared" ref="AQ98:AQ100" si="1765">AO98+AP98</f>
        <v>5952.359193</v>
      </c>
      <c r="AR98" s="42">
        <f t="shared" ref="AR98:AS98" si="1732">65.63*D98/100</f>
        <v>13367.44744</v>
      </c>
      <c r="AS98" s="42">
        <f t="shared" si="1732"/>
        <v>11017.90423</v>
      </c>
      <c r="AT98" s="42">
        <f t="shared" ref="AT98:AT100" si="1767">AR98+AS98</f>
        <v>24385.35167</v>
      </c>
      <c r="AU98" s="42">
        <f t="shared" ref="AU98:AV98" si="1733">30.91*D98/100</f>
        <v>6295.71538</v>
      </c>
      <c r="AV98" s="42">
        <f t="shared" si="1733"/>
        <v>5189.142463</v>
      </c>
      <c r="AW98" s="42">
        <f t="shared" ref="AW98:AW100" si="1769">AU98+AV98</f>
        <v>11484.85784</v>
      </c>
      <c r="AX98" s="42">
        <f t="shared" ref="AX98:AY98" si="1734">68*D98/100</f>
        <v>13850.16648</v>
      </c>
      <c r="AY98" s="42">
        <f t="shared" si="1734"/>
        <v>11415.77766</v>
      </c>
      <c r="AZ98" s="42">
        <f t="shared" ref="AZ98:AZ100" si="1771">AX98+AY98</f>
        <v>25265.94414</v>
      </c>
      <c r="BA98" s="42">
        <f t="shared" ref="BA98:BB98" si="1735">1.2*D98/100</f>
        <v>244.4147026</v>
      </c>
      <c r="BB98" s="42">
        <f t="shared" si="1735"/>
        <v>201.4548999</v>
      </c>
      <c r="BC98" s="42">
        <f t="shared" ref="BC98:BC100" si="1773">BA98+BB98</f>
        <v>445.8696025</v>
      </c>
      <c r="BD98" s="42">
        <f t="shared" ref="BD98:BD100" si="1774">30.92*E98/100</f>
        <v>5190.821254</v>
      </c>
      <c r="BE98" s="42">
        <f t="shared" ref="BE98:BE100" si="1775">25.81*E98/100</f>
        <v>4332.959138</v>
      </c>
      <c r="BF98" s="42">
        <f t="shared" ref="BF98:BF100" si="1776">16.94*E98/100</f>
        <v>2843.87167</v>
      </c>
      <c r="BG98" s="42">
        <f t="shared" ref="BG98:BH98" si="1736">2.11*D98/100</f>
        <v>429.7625187</v>
      </c>
      <c r="BH98" s="42">
        <f t="shared" si="1736"/>
        <v>354.2248656</v>
      </c>
      <c r="BI98" s="42">
        <f t="shared" ref="BI98:BI100" si="1778">BG98+BH98</f>
        <v>783.9873843</v>
      </c>
      <c r="BJ98" s="42">
        <f t="shared" ref="BJ98:BK98" si="1737">0.55*D98/100</f>
        <v>112.0234053</v>
      </c>
      <c r="BK98" s="42">
        <f t="shared" si="1737"/>
        <v>92.33349578</v>
      </c>
      <c r="BL98" s="42">
        <f t="shared" ref="BL98:BL100" si="1780">BJ98+BK98</f>
        <v>204.3569011</v>
      </c>
      <c r="BM98" s="42">
        <f t="shared" ref="BM98:BN98" si="1738">67.31*D98/100</f>
        <v>13709.62803</v>
      </c>
      <c r="BN98" s="42">
        <f t="shared" si="1738"/>
        <v>11299.94109</v>
      </c>
      <c r="BO98" s="42">
        <f t="shared" ref="BO98:BO100" si="1782">BM98+BN98</f>
        <v>25009.56912</v>
      </c>
      <c r="BP98" s="42">
        <f t="shared" ref="BP98:BP100" si="1783">11.15*D98/100</f>
        <v>2271.019945</v>
      </c>
      <c r="BQ98" s="42">
        <f t="shared" ref="BQ98:BQ100" si="1784">11.51*E98/100</f>
        <v>1932.288248</v>
      </c>
      <c r="BR98" s="42">
        <f t="shared" ref="BR98:BR100" si="1785">BP98+BQ98</f>
        <v>4203.308193</v>
      </c>
      <c r="BS98" s="42">
        <f t="shared" ref="BS98:BT98" si="1739">3.87*D98/100</f>
        <v>788.2374158</v>
      </c>
      <c r="BT98" s="42">
        <f t="shared" si="1739"/>
        <v>649.6920521</v>
      </c>
      <c r="BU98" s="42">
        <f t="shared" ref="BU98:BU100" si="1787">BS98+BT98</f>
        <v>1437.929468</v>
      </c>
      <c r="BV98" s="42">
        <f t="shared" ref="BV98:BW98" si="1740">1.21*D98/100</f>
        <v>246.4514918</v>
      </c>
      <c r="BW98" s="42">
        <f t="shared" si="1740"/>
        <v>203.1336907</v>
      </c>
      <c r="BX98" s="42">
        <f t="shared" ref="BX98:BX100" si="1789">BV98+BW98</f>
        <v>449.5851825</v>
      </c>
      <c r="BY98" s="42">
        <f t="shared" ref="BY98:BY100" si="1790">$BY$5*F98</f>
        <v>59.44928033</v>
      </c>
      <c r="BZ98" s="3"/>
    </row>
    <row r="99" ht="15.75" customHeight="1">
      <c r="A99" s="39"/>
      <c r="B99" s="40">
        <v>2.0</v>
      </c>
      <c r="C99" s="53" t="s">
        <v>126</v>
      </c>
      <c r="D99" s="42">
        <v>14524.493985512789</v>
      </c>
      <c r="E99" s="42">
        <v>12467.17875965119</v>
      </c>
      <c r="F99" s="42">
        <f t="shared" si="1741"/>
        <v>26991.67275</v>
      </c>
      <c r="G99" s="42"/>
      <c r="H99" s="42"/>
      <c r="I99" s="43">
        <f t="shared" si="1742"/>
        <v>668.0439004</v>
      </c>
      <c r="J99" s="43">
        <f t="shared" si="1743"/>
        <v>637.6782686</v>
      </c>
      <c r="K99" s="43">
        <f t="shared" ref="K99:L99" si="1744">(1*23.5*D99)/1000</f>
        <v>341.3256087</v>
      </c>
      <c r="L99" s="43">
        <f t="shared" si="1744"/>
        <v>292.9787009</v>
      </c>
      <c r="M99" s="42">
        <f t="shared" si="1745"/>
        <v>634.3043095</v>
      </c>
      <c r="N99" s="42">
        <f t="shared" ref="N99:O99" si="1746">4.99*D99/100</f>
        <v>724.7722499</v>
      </c>
      <c r="O99" s="42">
        <f t="shared" si="1746"/>
        <v>622.1122201</v>
      </c>
      <c r="P99" s="42">
        <f t="shared" si="1747"/>
        <v>1346.88447</v>
      </c>
      <c r="Q99" s="42">
        <f t="shared" ref="Q99:R99" si="1748">7.4*D99/100</f>
        <v>1074.812555</v>
      </c>
      <c r="R99" s="42">
        <f t="shared" si="1748"/>
        <v>922.5712282</v>
      </c>
      <c r="S99" s="42">
        <f t="shared" si="1749"/>
        <v>1997.383783</v>
      </c>
      <c r="T99" s="42">
        <f t="shared" ref="T99:U99" si="1750">12.23*D99/100</f>
        <v>1776.345614</v>
      </c>
      <c r="U99" s="42">
        <f t="shared" si="1750"/>
        <v>1524.735962</v>
      </c>
      <c r="V99" s="42">
        <f t="shared" si="1751"/>
        <v>3301.081577</v>
      </c>
      <c r="W99" s="43">
        <f t="shared" ref="W99:X99" si="1752">+T99-K99</f>
        <v>1435.020006</v>
      </c>
      <c r="X99" s="43">
        <f t="shared" si="1752"/>
        <v>1231.757261</v>
      </c>
      <c r="Y99" s="42">
        <f t="shared" si="1753"/>
        <v>2666.777267</v>
      </c>
      <c r="Z99" s="43">
        <f t="shared" ref="Z99:AA99" si="1754">4.1*D99/100</f>
        <v>595.5042534</v>
      </c>
      <c r="AA99" s="43">
        <f t="shared" si="1754"/>
        <v>511.1543291</v>
      </c>
      <c r="AB99" s="43">
        <f t="shared" si="1755"/>
        <v>1106.658583</v>
      </c>
      <c r="AC99" s="42">
        <f t="shared" ref="AC99:AD99" si="1756">2.1*D99/100</f>
        <v>305.0143737</v>
      </c>
      <c r="AD99" s="42">
        <f t="shared" si="1756"/>
        <v>261.810754</v>
      </c>
      <c r="AE99" s="42">
        <f t="shared" si="1757"/>
        <v>566.8251276</v>
      </c>
      <c r="AF99" s="42">
        <f t="shared" ref="AF99:AG99" si="1758">2.01*D99/100</f>
        <v>291.9423291</v>
      </c>
      <c r="AG99" s="42">
        <f t="shared" si="1758"/>
        <v>250.5902931</v>
      </c>
      <c r="AH99" s="42">
        <f t="shared" si="1759"/>
        <v>542.5326222</v>
      </c>
      <c r="AI99" s="42">
        <f t="shared" ref="AI99:AJ99" si="1760">1.93*D99/100</f>
        <v>280.3227339</v>
      </c>
      <c r="AJ99" s="42">
        <f t="shared" si="1760"/>
        <v>240.6165501</v>
      </c>
      <c r="AK99" s="42">
        <f t="shared" si="1761"/>
        <v>520.939284</v>
      </c>
      <c r="AL99" s="42">
        <f t="shared" ref="AL99:AM99" si="1762">11.23*D99/100</f>
        <v>1631.100675</v>
      </c>
      <c r="AM99" s="42">
        <f t="shared" si="1762"/>
        <v>1400.064175</v>
      </c>
      <c r="AN99" s="42">
        <f t="shared" si="1763"/>
        <v>3031.164849</v>
      </c>
      <c r="AO99" s="43">
        <f t="shared" ref="AO99:AP99" si="1764">16.02*D99/100</f>
        <v>2326.823936</v>
      </c>
      <c r="AP99" s="43">
        <f t="shared" si="1764"/>
        <v>1997.242037</v>
      </c>
      <c r="AQ99" s="43">
        <f t="shared" si="1765"/>
        <v>4324.065974</v>
      </c>
      <c r="AR99" s="42">
        <f t="shared" ref="AR99:AS99" si="1766">65.63*D99/100</f>
        <v>9532.425403</v>
      </c>
      <c r="AS99" s="42">
        <f t="shared" si="1766"/>
        <v>8182.20942</v>
      </c>
      <c r="AT99" s="42">
        <f t="shared" si="1767"/>
        <v>17714.63482</v>
      </c>
      <c r="AU99" s="42">
        <f t="shared" ref="AU99:AV99" si="1768">30.91*D99/100</f>
        <v>4489.521091</v>
      </c>
      <c r="AV99" s="42">
        <f t="shared" si="1768"/>
        <v>3853.604955</v>
      </c>
      <c r="AW99" s="42">
        <f t="shared" si="1769"/>
        <v>8343.126046</v>
      </c>
      <c r="AX99" s="42">
        <f t="shared" ref="AX99:AY99" si="1770">68*D99/100</f>
        <v>9876.65591</v>
      </c>
      <c r="AY99" s="42">
        <f t="shared" si="1770"/>
        <v>8477.681557</v>
      </c>
      <c r="AZ99" s="42">
        <f t="shared" si="1771"/>
        <v>18354.33747</v>
      </c>
      <c r="BA99" s="42">
        <f t="shared" ref="BA99:BB99" si="1772">1.2*D99/100</f>
        <v>174.2939278</v>
      </c>
      <c r="BB99" s="42">
        <f t="shared" si="1772"/>
        <v>149.6061451</v>
      </c>
      <c r="BC99" s="42">
        <f t="shared" si="1773"/>
        <v>323.9000729</v>
      </c>
      <c r="BD99" s="42">
        <f t="shared" si="1774"/>
        <v>3854.851672</v>
      </c>
      <c r="BE99" s="42">
        <f t="shared" si="1775"/>
        <v>3217.778838</v>
      </c>
      <c r="BF99" s="42">
        <f t="shared" si="1776"/>
        <v>2111.940082</v>
      </c>
      <c r="BG99" s="42">
        <f t="shared" ref="BG99:BH99" si="1777">2.11*D99/100</f>
        <v>306.4668231</v>
      </c>
      <c r="BH99" s="42">
        <f t="shared" si="1777"/>
        <v>263.0574718</v>
      </c>
      <c r="BI99" s="42">
        <f t="shared" si="1778"/>
        <v>569.5242949</v>
      </c>
      <c r="BJ99" s="42">
        <f t="shared" ref="BJ99:BK99" si="1779">0.55*D99/100</f>
        <v>79.88471692</v>
      </c>
      <c r="BK99" s="42">
        <f t="shared" si="1779"/>
        <v>68.56948318</v>
      </c>
      <c r="BL99" s="42">
        <f t="shared" si="1780"/>
        <v>148.4542001</v>
      </c>
      <c r="BM99" s="42">
        <f t="shared" ref="BM99:BN99" si="1781">67.31*D99/100</f>
        <v>9776.436902</v>
      </c>
      <c r="BN99" s="42">
        <f t="shared" si="1781"/>
        <v>8391.658023</v>
      </c>
      <c r="BO99" s="42">
        <f t="shared" si="1782"/>
        <v>18168.09492</v>
      </c>
      <c r="BP99" s="42">
        <f t="shared" si="1783"/>
        <v>1619.481079</v>
      </c>
      <c r="BQ99" s="42">
        <f t="shared" si="1784"/>
        <v>1434.972275</v>
      </c>
      <c r="BR99" s="42">
        <f t="shared" si="1785"/>
        <v>3054.453355</v>
      </c>
      <c r="BS99" s="42">
        <f t="shared" ref="BS99:BT99" si="1786">3.87*D99/100</f>
        <v>562.0979172</v>
      </c>
      <c r="BT99" s="42">
        <f t="shared" si="1786"/>
        <v>482.479818</v>
      </c>
      <c r="BU99" s="42">
        <f t="shared" si="1787"/>
        <v>1044.577735</v>
      </c>
      <c r="BV99" s="42">
        <f t="shared" ref="BV99:BW99" si="1788">1.21*D99/100</f>
        <v>175.7463772</v>
      </c>
      <c r="BW99" s="42">
        <f t="shared" si="1788"/>
        <v>150.852863</v>
      </c>
      <c r="BX99" s="42">
        <f t="shared" si="1789"/>
        <v>326.5992402</v>
      </c>
      <c r="BY99" s="42">
        <f t="shared" si="1790"/>
        <v>43.18667639</v>
      </c>
      <c r="BZ99" s="3"/>
    </row>
    <row r="100" ht="14.25" customHeight="1">
      <c r="A100" s="39"/>
      <c r="B100" s="40">
        <v>3.0</v>
      </c>
      <c r="C100" s="53" t="s">
        <v>128</v>
      </c>
      <c r="D100" s="42">
        <v>23442.319472516905</v>
      </c>
      <c r="E100" s="42">
        <v>19647.651427007862</v>
      </c>
      <c r="F100" s="42">
        <f t="shared" si="1741"/>
        <v>43089.9709</v>
      </c>
      <c r="G100" s="42"/>
      <c r="H100" s="42"/>
      <c r="I100" s="43">
        <f t="shared" si="1742"/>
        <v>1066.47678</v>
      </c>
      <c r="J100" s="43">
        <f t="shared" si="1743"/>
        <v>1018.000563</v>
      </c>
      <c r="K100" s="43">
        <f t="shared" ref="K100:L100" si="1791">(1*23.5*D100)/1000</f>
        <v>550.8945076</v>
      </c>
      <c r="L100" s="43">
        <f t="shared" si="1791"/>
        <v>461.7198085</v>
      </c>
      <c r="M100" s="42">
        <f t="shared" si="1745"/>
        <v>1012.614316</v>
      </c>
      <c r="N100" s="42">
        <f t="shared" ref="N100:O100" si="1792">4.99*D100/100</f>
        <v>1169.771742</v>
      </c>
      <c r="O100" s="42">
        <f t="shared" si="1792"/>
        <v>980.4178062</v>
      </c>
      <c r="P100" s="42">
        <f t="shared" si="1747"/>
        <v>2150.189548</v>
      </c>
      <c r="Q100" s="42">
        <f t="shared" ref="Q100:R100" si="1793">7.4*D100/100</f>
        <v>1734.731641</v>
      </c>
      <c r="R100" s="42">
        <f t="shared" si="1793"/>
        <v>1453.926206</v>
      </c>
      <c r="S100" s="42">
        <f t="shared" si="1749"/>
        <v>3188.657847</v>
      </c>
      <c r="T100" s="42">
        <f t="shared" ref="T100:U100" si="1794">12.23*D100/100</f>
        <v>2866.995671</v>
      </c>
      <c r="U100" s="42">
        <f t="shared" si="1794"/>
        <v>2402.90777</v>
      </c>
      <c r="V100" s="42">
        <f t="shared" si="1751"/>
        <v>5269.903441</v>
      </c>
      <c r="W100" s="43">
        <f t="shared" ref="W100:X100" si="1795">+T100-K100</f>
        <v>2316.101164</v>
      </c>
      <c r="X100" s="43">
        <f t="shared" si="1795"/>
        <v>1941.187961</v>
      </c>
      <c r="Y100" s="42">
        <f t="shared" si="1753"/>
        <v>4257.289125</v>
      </c>
      <c r="Z100" s="43">
        <f t="shared" ref="Z100:AA100" si="1796">4.1*D100/100</f>
        <v>961.1350984</v>
      </c>
      <c r="AA100" s="43">
        <f t="shared" si="1796"/>
        <v>805.5537085</v>
      </c>
      <c r="AB100" s="43">
        <f t="shared" si="1755"/>
        <v>1766.688807</v>
      </c>
      <c r="AC100" s="42">
        <f t="shared" ref="AC100:AD100" si="1797">2.1*D100/100</f>
        <v>492.2887089</v>
      </c>
      <c r="AD100" s="42">
        <f t="shared" si="1797"/>
        <v>412.60068</v>
      </c>
      <c r="AE100" s="42">
        <f t="shared" si="1757"/>
        <v>904.8893889</v>
      </c>
      <c r="AF100" s="42">
        <f t="shared" ref="AF100:AG100" si="1798">2.01*D100/100</f>
        <v>471.1906214</v>
      </c>
      <c r="AG100" s="42">
        <f t="shared" si="1798"/>
        <v>394.9177937</v>
      </c>
      <c r="AH100" s="42">
        <f t="shared" si="1759"/>
        <v>866.1084151</v>
      </c>
      <c r="AI100" s="42">
        <f t="shared" ref="AI100:AJ100" si="1799">1.93*D100/100</f>
        <v>452.4367658</v>
      </c>
      <c r="AJ100" s="42">
        <f t="shared" si="1799"/>
        <v>379.1996725</v>
      </c>
      <c r="AK100" s="42">
        <f t="shared" si="1761"/>
        <v>831.6364384</v>
      </c>
      <c r="AL100" s="42">
        <f t="shared" ref="AL100:AM100" si="1800">11.23*D100/100</f>
        <v>2632.572477</v>
      </c>
      <c r="AM100" s="42">
        <f t="shared" si="1800"/>
        <v>2206.431255</v>
      </c>
      <c r="AN100" s="42">
        <f t="shared" si="1763"/>
        <v>4839.003732</v>
      </c>
      <c r="AO100" s="43">
        <f t="shared" ref="AO100:AP100" si="1801">16.02*D100/100</f>
        <v>3755.459579</v>
      </c>
      <c r="AP100" s="43">
        <f t="shared" si="1801"/>
        <v>3147.553759</v>
      </c>
      <c r="AQ100" s="43">
        <f t="shared" si="1765"/>
        <v>6903.013338</v>
      </c>
      <c r="AR100" s="42">
        <f t="shared" ref="AR100:AS100" si="1802">65.63*D100/100</f>
        <v>15385.19427</v>
      </c>
      <c r="AS100" s="42">
        <f t="shared" si="1802"/>
        <v>12894.75363</v>
      </c>
      <c r="AT100" s="42">
        <f t="shared" si="1767"/>
        <v>28279.9479</v>
      </c>
      <c r="AU100" s="42">
        <f t="shared" ref="AU100:AV100" si="1803">30.91*D100/100</f>
        <v>7246.020949</v>
      </c>
      <c r="AV100" s="42">
        <f t="shared" si="1803"/>
        <v>6073.089056</v>
      </c>
      <c r="AW100" s="42">
        <f t="shared" si="1769"/>
        <v>13319.11001</v>
      </c>
      <c r="AX100" s="42">
        <f t="shared" ref="AX100:AY100" si="1804">68*D100/100</f>
        <v>15940.77724</v>
      </c>
      <c r="AY100" s="42">
        <f t="shared" si="1804"/>
        <v>13360.40297</v>
      </c>
      <c r="AZ100" s="42">
        <f t="shared" si="1771"/>
        <v>29301.18021</v>
      </c>
      <c r="BA100" s="42">
        <f t="shared" ref="BA100:BB100" si="1805">1.2*D100/100</f>
        <v>281.3078337</v>
      </c>
      <c r="BB100" s="42">
        <f t="shared" si="1805"/>
        <v>235.7718171</v>
      </c>
      <c r="BC100" s="42">
        <f t="shared" si="1773"/>
        <v>517.0796508</v>
      </c>
      <c r="BD100" s="42">
        <f t="shared" si="1774"/>
        <v>6075.053821</v>
      </c>
      <c r="BE100" s="42">
        <f t="shared" si="1775"/>
        <v>5071.058833</v>
      </c>
      <c r="BF100" s="42">
        <f t="shared" si="1776"/>
        <v>3328.312152</v>
      </c>
      <c r="BG100" s="42">
        <f t="shared" ref="BG100:BH100" si="1806">2.11*D100/100</f>
        <v>494.6329409</v>
      </c>
      <c r="BH100" s="42">
        <f t="shared" si="1806"/>
        <v>414.5654451</v>
      </c>
      <c r="BI100" s="42">
        <f t="shared" si="1778"/>
        <v>909.198386</v>
      </c>
      <c r="BJ100" s="42">
        <f t="shared" ref="BJ100:BK100" si="1807">0.55*D100/100</f>
        <v>128.9327571</v>
      </c>
      <c r="BK100" s="42">
        <f t="shared" si="1807"/>
        <v>108.0620828</v>
      </c>
      <c r="BL100" s="42">
        <f t="shared" si="1780"/>
        <v>236.9948399</v>
      </c>
      <c r="BM100" s="42">
        <f t="shared" ref="BM100:BN100" si="1808">67.31*D100/100</f>
        <v>15779.02524</v>
      </c>
      <c r="BN100" s="42">
        <f t="shared" si="1808"/>
        <v>13224.83418</v>
      </c>
      <c r="BO100" s="42">
        <f t="shared" si="1782"/>
        <v>29003.85941</v>
      </c>
      <c r="BP100" s="42">
        <f t="shared" si="1783"/>
        <v>2613.818621</v>
      </c>
      <c r="BQ100" s="42">
        <f t="shared" si="1784"/>
        <v>2261.444679</v>
      </c>
      <c r="BR100" s="42">
        <f t="shared" si="1785"/>
        <v>4875.2633</v>
      </c>
      <c r="BS100" s="42">
        <f t="shared" ref="BS100:BT100" si="1809">3.87*D100/100</f>
        <v>907.2177636</v>
      </c>
      <c r="BT100" s="42">
        <f t="shared" si="1809"/>
        <v>760.3641102</v>
      </c>
      <c r="BU100" s="42">
        <f t="shared" si="1787"/>
        <v>1667.581874</v>
      </c>
      <c r="BV100" s="42">
        <f t="shared" ref="BV100:BW100" si="1810">1.21*D100/100</f>
        <v>283.6520656</v>
      </c>
      <c r="BW100" s="42">
        <f t="shared" si="1810"/>
        <v>237.7365823</v>
      </c>
      <c r="BX100" s="42">
        <f t="shared" si="1789"/>
        <v>521.3886479</v>
      </c>
      <c r="BY100" s="42">
        <f t="shared" si="1790"/>
        <v>68.94395344</v>
      </c>
      <c r="BZ100" s="3"/>
    </row>
    <row r="101" ht="14.25" customHeight="1">
      <c r="A101" s="40"/>
      <c r="B101" s="40"/>
      <c r="C101" s="53"/>
      <c r="D101" s="79">
        <f t="shared" ref="D101:F101" si="1811">SUM(D98:D100)</f>
        <v>58334.70534</v>
      </c>
      <c r="E101" s="79">
        <f t="shared" si="1811"/>
        <v>48902.73851</v>
      </c>
      <c r="F101" s="79">
        <f t="shared" si="1811"/>
        <v>107237.4439</v>
      </c>
      <c r="G101" s="42"/>
      <c r="H101" s="42"/>
      <c r="I101" s="80">
        <f t="shared" ref="I101:V101" si="1812">I98+I99+I100</f>
        <v>2654.126735</v>
      </c>
      <c r="J101" s="81">
        <f t="shared" si="1812"/>
        <v>2533.484611</v>
      </c>
      <c r="K101" s="81">
        <f t="shared" si="1812"/>
        <v>1370.865575</v>
      </c>
      <c r="L101" s="81">
        <f t="shared" si="1812"/>
        <v>1149.214355</v>
      </c>
      <c r="M101" s="81">
        <f t="shared" si="1812"/>
        <v>2520.07993</v>
      </c>
      <c r="N101" s="81">
        <f t="shared" si="1812"/>
        <v>2910.901796</v>
      </c>
      <c r="O101" s="81">
        <f t="shared" si="1812"/>
        <v>2440.246652</v>
      </c>
      <c r="P101" s="81">
        <f t="shared" si="1812"/>
        <v>5351.148448</v>
      </c>
      <c r="Q101" s="81">
        <f t="shared" si="1812"/>
        <v>4316.768195</v>
      </c>
      <c r="R101" s="81">
        <f t="shared" si="1812"/>
        <v>3618.80265</v>
      </c>
      <c r="S101" s="81">
        <f t="shared" si="1812"/>
        <v>7935.570845</v>
      </c>
      <c r="T101" s="81">
        <f t="shared" si="1812"/>
        <v>7134.334463</v>
      </c>
      <c r="U101" s="81">
        <f t="shared" si="1812"/>
        <v>5980.80492</v>
      </c>
      <c r="V101" s="81">
        <f t="shared" si="1812"/>
        <v>13115.13938</v>
      </c>
      <c r="W101" s="55">
        <f t="shared" ref="W101:X101" si="1813">+T101-K101</f>
        <v>5763.468888</v>
      </c>
      <c r="X101" s="55">
        <f t="shared" si="1813"/>
        <v>4831.590565</v>
      </c>
      <c r="Y101" s="81">
        <f t="shared" ref="Y101:BY101" si="1814">Y98+Y99+Y100</f>
        <v>10595.05945</v>
      </c>
      <c r="Z101" s="81">
        <f t="shared" si="1814"/>
        <v>2391.722919</v>
      </c>
      <c r="AA101" s="81">
        <f t="shared" si="1814"/>
        <v>2005.012279</v>
      </c>
      <c r="AB101" s="81">
        <f t="shared" si="1814"/>
        <v>4396.735198</v>
      </c>
      <c r="AC101" s="81">
        <f t="shared" si="1814"/>
        <v>1225.028812</v>
      </c>
      <c r="AD101" s="81">
        <f t="shared" si="1814"/>
        <v>1026.957509</v>
      </c>
      <c r="AE101" s="81">
        <f t="shared" si="1814"/>
        <v>2251.986321</v>
      </c>
      <c r="AF101" s="81">
        <f t="shared" si="1814"/>
        <v>1172.527577</v>
      </c>
      <c r="AG101" s="81">
        <f t="shared" si="1814"/>
        <v>982.9450441</v>
      </c>
      <c r="AH101" s="81">
        <f t="shared" si="1814"/>
        <v>2155.472621</v>
      </c>
      <c r="AI101" s="81">
        <f t="shared" si="1814"/>
        <v>1125.859813</v>
      </c>
      <c r="AJ101" s="81">
        <f t="shared" si="1814"/>
        <v>943.8228533</v>
      </c>
      <c r="AK101" s="81">
        <f t="shared" si="1814"/>
        <v>2069.682666</v>
      </c>
      <c r="AL101" s="81">
        <f t="shared" si="1814"/>
        <v>6550.98741</v>
      </c>
      <c r="AM101" s="81">
        <f t="shared" si="1814"/>
        <v>5491.777535</v>
      </c>
      <c r="AN101" s="81">
        <f t="shared" si="1814"/>
        <v>12042.76494</v>
      </c>
      <c r="AO101" s="81">
        <f t="shared" si="1814"/>
        <v>9345.219795</v>
      </c>
      <c r="AP101" s="81">
        <f t="shared" si="1814"/>
        <v>7834.218709</v>
      </c>
      <c r="AQ101" s="81">
        <f t="shared" si="1814"/>
        <v>17179.4385</v>
      </c>
      <c r="AR101" s="81">
        <f t="shared" si="1814"/>
        <v>38285.06711</v>
      </c>
      <c r="AS101" s="81">
        <f t="shared" si="1814"/>
        <v>32094.86728</v>
      </c>
      <c r="AT101" s="81">
        <f t="shared" si="1814"/>
        <v>70379.9344</v>
      </c>
      <c r="AU101" s="81">
        <f t="shared" si="1814"/>
        <v>18031.25742</v>
      </c>
      <c r="AV101" s="81">
        <f t="shared" si="1814"/>
        <v>15115.83647</v>
      </c>
      <c r="AW101" s="81">
        <f t="shared" si="1814"/>
        <v>33147.09389</v>
      </c>
      <c r="AX101" s="81">
        <f t="shared" si="1814"/>
        <v>39667.59963</v>
      </c>
      <c r="AY101" s="81">
        <f t="shared" si="1814"/>
        <v>33253.86219</v>
      </c>
      <c r="AZ101" s="81">
        <f t="shared" si="1814"/>
        <v>72921.46182</v>
      </c>
      <c r="BA101" s="81">
        <f t="shared" si="1814"/>
        <v>700.0164641</v>
      </c>
      <c r="BB101" s="81">
        <f t="shared" si="1814"/>
        <v>586.8328621</v>
      </c>
      <c r="BC101" s="81">
        <f t="shared" si="1814"/>
        <v>1286.849326</v>
      </c>
      <c r="BD101" s="81">
        <f t="shared" si="1814"/>
        <v>15120.72675</v>
      </c>
      <c r="BE101" s="81">
        <f t="shared" si="1814"/>
        <v>12621.79681</v>
      </c>
      <c r="BF101" s="81">
        <f t="shared" si="1814"/>
        <v>8284.123904</v>
      </c>
      <c r="BG101" s="81">
        <f t="shared" si="1814"/>
        <v>1230.862283</v>
      </c>
      <c r="BH101" s="81">
        <f t="shared" si="1814"/>
        <v>1031.847783</v>
      </c>
      <c r="BI101" s="81">
        <f t="shared" si="1814"/>
        <v>2262.710065</v>
      </c>
      <c r="BJ101" s="81">
        <f t="shared" si="1814"/>
        <v>320.8408794</v>
      </c>
      <c r="BK101" s="81">
        <f t="shared" si="1814"/>
        <v>268.9650618</v>
      </c>
      <c r="BL101" s="81">
        <f t="shared" si="1814"/>
        <v>589.8059412</v>
      </c>
      <c r="BM101" s="81">
        <f t="shared" si="1814"/>
        <v>39265.09016</v>
      </c>
      <c r="BN101" s="81">
        <f t="shared" si="1814"/>
        <v>32916.43329</v>
      </c>
      <c r="BO101" s="81">
        <f t="shared" si="1814"/>
        <v>72181.52346</v>
      </c>
      <c r="BP101" s="81">
        <f t="shared" si="1814"/>
        <v>6504.319645</v>
      </c>
      <c r="BQ101" s="81">
        <f t="shared" si="1814"/>
        <v>5628.705203</v>
      </c>
      <c r="BR101" s="81">
        <f t="shared" si="1814"/>
        <v>12133.02485</v>
      </c>
      <c r="BS101" s="81">
        <f t="shared" si="1814"/>
        <v>2257.553097</v>
      </c>
      <c r="BT101" s="81">
        <f t="shared" si="1814"/>
        <v>1892.53598</v>
      </c>
      <c r="BU101" s="81">
        <f t="shared" si="1814"/>
        <v>4150.089077</v>
      </c>
      <c r="BV101" s="81">
        <f t="shared" si="1814"/>
        <v>705.8499346</v>
      </c>
      <c r="BW101" s="81">
        <f t="shared" si="1814"/>
        <v>591.723136</v>
      </c>
      <c r="BX101" s="81">
        <f t="shared" si="1814"/>
        <v>1297.573071</v>
      </c>
      <c r="BY101" s="81">
        <f t="shared" si="1814"/>
        <v>171.5799102</v>
      </c>
      <c r="BZ101" s="3"/>
    </row>
    <row r="102" ht="21.0" customHeight="1">
      <c r="A102" s="45"/>
      <c r="B102" s="82" t="s">
        <v>129</v>
      </c>
      <c r="C102" s="46"/>
      <c r="D102" s="83"/>
      <c r="E102" s="47"/>
      <c r="F102" s="83"/>
      <c r="G102" s="47"/>
      <c r="H102" s="83"/>
      <c r="I102" s="47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47"/>
      <c r="X102" s="47">
        <f>+U102-L102</f>
        <v>0</v>
      </c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3"/>
    </row>
    <row r="103" ht="21.0" customHeight="1">
      <c r="A103" s="39"/>
      <c r="B103" s="40">
        <v>4.0</v>
      </c>
      <c r="C103" s="53" t="s">
        <v>130</v>
      </c>
      <c r="D103" s="42">
        <v>25482.774148084216</v>
      </c>
      <c r="E103" s="42">
        <v>21914.796923516187</v>
      </c>
      <c r="F103" s="42">
        <f t="shared" ref="F103:F105" si="1835">E103+D103</f>
        <v>47397.57107</v>
      </c>
      <c r="G103" s="42"/>
      <c r="H103" s="42"/>
      <c r="I103" s="43">
        <f t="shared" ref="I103:I105" si="1836">(1.1*22.5*F103)/1000</f>
        <v>1173.089884</v>
      </c>
      <c r="J103" s="42">
        <f t="shared" ref="J103:J105" si="1837">(1.05*22.5*F103)/1000</f>
        <v>1119.767617</v>
      </c>
      <c r="K103" s="42">
        <f t="shared" ref="K103:L103" si="1815">(1*23.5*D103)/1000</f>
        <v>598.8451925</v>
      </c>
      <c r="L103" s="42">
        <f t="shared" si="1815"/>
        <v>514.9977277</v>
      </c>
      <c r="M103" s="42">
        <f t="shared" ref="M103:M105" si="1839">K103+L103</f>
        <v>1113.84292</v>
      </c>
      <c r="N103" s="42">
        <f t="shared" ref="N103:O103" si="1816">4.99*D103/100</f>
        <v>1271.59043</v>
      </c>
      <c r="O103" s="42">
        <f t="shared" si="1816"/>
        <v>1093.548366</v>
      </c>
      <c r="P103" s="42">
        <f t="shared" ref="P103:P105" si="1841">N103+O103</f>
        <v>2365.138796</v>
      </c>
      <c r="Q103" s="42">
        <f t="shared" ref="Q103:R103" si="1817">7.4*D103/100</f>
        <v>1885.725287</v>
      </c>
      <c r="R103" s="42">
        <f t="shared" si="1817"/>
        <v>1621.694972</v>
      </c>
      <c r="S103" s="42">
        <f t="shared" ref="S103:S105" si="1843">Q103+R103</f>
        <v>3507.420259</v>
      </c>
      <c r="T103" s="42">
        <f t="shared" ref="T103:U103" si="1818">12.23*D103/100</f>
        <v>3116.543278</v>
      </c>
      <c r="U103" s="42">
        <f t="shared" si="1818"/>
        <v>2680.179664</v>
      </c>
      <c r="V103" s="42">
        <f t="shared" ref="V103:V105" si="1845">T103+U103</f>
        <v>5796.722942</v>
      </c>
      <c r="W103" s="64">
        <f t="shared" ref="W103:X103" si="1819">+T103-K103</f>
        <v>2517.698086</v>
      </c>
      <c r="X103" s="64">
        <f t="shared" si="1819"/>
        <v>2165.181936</v>
      </c>
      <c r="Y103" s="42">
        <f t="shared" ref="Y103:Y105" si="1847">W103+X103</f>
        <v>4682.880022</v>
      </c>
      <c r="Z103" s="43">
        <f t="shared" ref="Z103:AA103" si="1820">4.1*D103/100</f>
        <v>1044.79374</v>
      </c>
      <c r="AA103" s="43">
        <f t="shared" si="1820"/>
        <v>898.5066739</v>
      </c>
      <c r="AB103" s="43">
        <f t="shared" ref="AB103:AB105" si="1849">Z103+AA103</f>
        <v>1943.300414</v>
      </c>
      <c r="AC103" s="42">
        <f t="shared" ref="AC103:AD103" si="1821">2.1*D103/100</f>
        <v>535.1382571</v>
      </c>
      <c r="AD103" s="42">
        <f t="shared" si="1821"/>
        <v>460.2107354</v>
      </c>
      <c r="AE103" s="42">
        <f t="shared" ref="AE103:AE105" si="1851">AC103+AD103</f>
        <v>995.3489925</v>
      </c>
      <c r="AF103" s="42">
        <f t="shared" ref="AF103:AG103" si="1822">2.01*D103/100</f>
        <v>512.2037604</v>
      </c>
      <c r="AG103" s="42">
        <f t="shared" si="1822"/>
        <v>440.4874182</v>
      </c>
      <c r="AH103" s="42">
        <f t="shared" ref="AH103:AH105" si="1853">AF103+AG103</f>
        <v>952.6911785</v>
      </c>
      <c r="AI103" s="42">
        <f t="shared" ref="AI103:AJ103" si="1823">1.93*D103/100</f>
        <v>491.8175411</v>
      </c>
      <c r="AJ103" s="42">
        <f t="shared" si="1823"/>
        <v>422.9555806</v>
      </c>
      <c r="AK103" s="42">
        <f t="shared" ref="AK103:AK105" si="1855">AI103+AJ103</f>
        <v>914.7731217</v>
      </c>
      <c r="AL103" s="42">
        <f t="shared" ref="AL103:AM103" si="1824">11.23*D103/100</f>
        <v>2861.715537</v>
      </c>
      <c r="AM103" s="42">
        <f t="shared" si="1824"/>
        <v>2461.031695</v>
      </c>
      <c r="AN103" s="42">
        <f t="shared" ref="AN103:AN105" si="1857">AL103+AM103</f>
        <v>5322.747231</v>
      </c>
      <c r="AO103" s="43">
        <f t="shared" ref="AO103:AP103" si="1825">16.02*D103/100</f>
        <v>4082.340419</v>
      </c>
      <c r="AP103" s="43">
        <f t="shared" si="1825"/>
        <v>3510.750467</v>
      </c>
      <c r="AQ103" s="43">
        <f t="shared" ref="AQ103:AQ105" si="1859">AO103+AP103</f>
        <v>7593.090886</v>
      </c>
      <c r="AR103" s="42">
        <f t="shared" ref="AR103:AS103" si="1826">65.63*D103/100</f>
        <v>16724.34467</v>
      </c>
      <c r="AS103" s="42">
        <f t="shared" si="1826"/>
        <v>14382.68122</v>
      </c>
      <c r="AT103" s="42">
        <f t="shared" ref="AT103:AT105" si="1861">AR103+AS103</f>
        <v>31107.02589</v>
      </c>
      <c r="AU103" s="42">
        <f t="shared" ref="AU103:AV103" si="1827">30.91*D103/100</f>
        <v>7876.725489</v>
      </c>
      <c r="AV103" s="42">
        <f t="shared" si="1827"/>
        <v>6773.863729</v>
      </c>
      <c r="AW103" s="42">
        <f t="shared" ref="AW103:AW105" si="1863">AU103+AV103</f>
        <v>14650.58922</v>
      </c>
      <c r="AX103" s="42">
        <f t="shared" ref="AX103:AY103" si="1828">68*D103/100</f>
        <v>17328.28642</v>
      </c>
      <c r="AY103" s="42">
        <f t="shared" si="1828"/>
        <v>14902.06191</v>
      </c>
      <c r="AZ103" s="42">
        <f t="shared" ref="AZ103:AZ105" si="1865">AX103+AY103</f>
        <v>32230.34833</v>
      </c>
      <c r="BA103" s="42">
        <f t="shared" ref="BA103:BB103" si="1829">1.2*D103/100</f>
        <v>305.7932898</v>
      </c>
      <c r="BB103" s="42">
        <f t="shared" si="1829"/>
        <v>262.9775631</v>
      </c>
      <c r="BC103" s="42">
        <f t="shared" ref="BC103:BC105" si="1867">BA103+BB103</f>
        <v>568.7708529</v>
      </c>
      <c r="BD103" s="42">
        <f t="shared" ref="BD103:BD105" si="1868">30.92*E103/100</f>
        <v>6776.055209</v>
      </c>
      <c r="BE103" s="42">
        <f t="shared" ref="BE103:BE105" si="1869">25.81*E103/100</f>
        <v>5656.209086</v>
      </c>
      <c r="BF103" s="42">
        <f t="shared" ref="BF103:BF105" si="1870">16.94*E103/100</f>
        <v>3712.366599</v>
      </c>
      <c r="BG103" s="42">
        <f t="shared" ref="BG103:BH103" si="1830">2.11*D103/100</f>
        <v>537.6865345</v>
      </c>
      <c r="BH103" s="42">
        <f t="shared" si="1830"/>
        <v>462.4022151</v>
      </c>
      <c r="BI103" s="42">
        <f t="shared" ref="BI103:BI105" si="1872">BG103+BH103</f>
        <v>1000.08875</v>
      </c>
      <c r="BJ103" s="42">
        <f t="shared" ref="BJ103:BK103" si="1831">0.55*D103/100</f>
        <v>140.1552578</v>
      </c>
      <c r="BK103" s="42">
        <f t="shared" si="1831"/>
        <v>120.5313831</v>
      </c>
      <c r="BL103" s="42">
        <f t="shared" ref="BL103:BL105" si="1874">BJ103+BK103</f>
        <v>260.6866409</v>
      </c>
      <c r="BM103" s="42">
        <f t="shared" ref="BM103:BN103" si="1832">67.31*D103/100</f>
        <v>17152.45528</v>
      </c>
      <c r="BN103" s="42">
        <f t="shared" si="1832"/>
        <v>14750.84981</v>
      </c>
      <c r="BO103" s="42">
        <f t="shared" ref="BO103:BO105" si="1876">BM103+BN103</f>
        <v>31903.30509</v>
      </c>
      <c r="BP103" s="42">
        <f t="shared" ref="BP103:BP105" si="1877">11.15*D103/100</f>
        <v>2841.329318</v>
      </c>
      <c r="BQ103" s="42">
        <f t="shared" ref="BQ103:BQ105" si="1878">11.51*E103/100</f>
        <v>2522.393126</v>
      </c>
      <c r="BR103" s="42">
        <f t="shared" ref="BR103:BR105" si="1879">BP103+BQ103</f>
        <v>5363.722443</v>
      </c>
      <c r="BS103" s="42">
        <f t="shared" ref="BS103:BT103" si="1833">3.87*D103/100</f>
        <v>986.1833595</v>
      </c>
      <c r="BT103" s="42">
        <f t="shared" si="1833"/>
        <v>848.1026409</v>
      </c>
      <c r="BU103" s="42">
        <f t="shared" ref="BU103:BU105" si="1881">BS103+BT103</f>
        <v>1834.286</v>
      </c>
      <c r="BV103" s="42">
        <f t="shared" ref="BV103:BW103" si="1834">1.21*D103/100</f>
        <v>308.3415672</v>
      </c>
      <c r="BW103" s="42">
        <f t="shared" si="1834"/>
        <v>265.1690428</v>
      </c>
      <c r="BX103" s="42">
        <f t="shared" ref="BX103:BX105" si="1883">BV103+BW103</f>
        <v>573.51061</v>
      </c>
      <c r="BY103" s="42">
        <f t="shared" ref="BY103:BY105" si="1884">$BY$5*F103</f>
        <v>75.83611371</v>
      </c>
      <c r="BZ103" s="3"/>
    </row>
    <row r="104" ht="14.25" customHeight="1">
      <c r="A104" s="39"/>
      <c r="B104" s="40">
        <v>5.0</v>
      </c>
      <c r="C104" s="53" t="s">
        <v>129</v>
      </c>
      <c r="D104" s="42">
        <v>36387.599285472366</v>
      </c>
      <c r="E104" s="42">
        <v>31228.05524822442</v>
      </c>
      <c r="F104" s="42">
        <f t="shared" si="1835"/>
        <v>67615.65453</v>
      </c>
      <c r="G104" s="42"/>
      <c r="H104" s="42"/>
      <c r="I104" s="43">
        <f t="shared" si="1836"/>
        <v>1673.48745</v>
      </c>
      <c r="J104" s="42">
        <f t="shared" si="1837"/>
        <v>1597.419838</v>
      </c>
      <c r="K104" s="42">
        <f t="shared" ref="K104:L104" si="1838">(1*23.5*D104)/1000</f>
        <v>855.1085832</v>
      </c>
      <c r="L104" s="42">
        <f t="shared" si="1838"/>
        <v>733.8592983</v>
      </c>
      <c r="M104" s="42">
        <f t="shared" si="1839"/>
        <v>1588.967882</v>
      </c>
      <c r="N104" s="42">
        <f t="shared" ref="N104:O104" si="1840">4.99*D104/100</f>
        <v>1815.741204</v>
      </c>
      <c r="O104" s="42">
        <f t="shared" si="1840"/>
        <v>1558.279957</v>
      </c>
      <c r="P104" s="42">
        <f t="shared" si="1841"/>
        <v>3374.021161</v>
      </c>
      <c r="Q104" s="42">
        <f t="shared" ref="Q104:R104" si="1842">7.4*D104/100</f>
        <v>2692.682347</v>
      </c>
      <c r="R104" s="42">
        <f t="shared" si="1842"/>
        <v>2310.876088</v>
      </c>
      <c r="S104" s="42">
        <f t="shared" si="1843"/>
        <v>5003.558435</v>
      </c>
      <c r="T104" s="42">
        <f t="shared" ref="T104:U104" si="1844">12.23*D104/100</f>
        <v>4450.203393</v>
      </c>
      <c r="U104" s="42">
        <f t="shared" si="1844"/>
        <v>3819.191157</v>
      </c>
      <c r="V104" s="42">
        <f t="shared" si="1845"/>
        <v>8269.394549</v>
      </c>
      <c r="W104" s="64">
        <f t="shared" ref="W104:X104" si="1846">+T104-K104</f>
        <v>3595.094809</v>
      </c>
      <c r="X104" s="64">
        <f t="shared" si="1846"/>
        <v>3085.331859</v>
      </c>
      <c r="Y104" s="42">
        <f t="shared" si="1847"/>
        <v>6680.426668</v>
      </c>
      <c r="Z104" s="43">
        <f t="shared" ref="Z104:AA104" si="1848">4.1*D104/100</f>
        <v>1491.891571</v>
      </c>
      <c r="AA104" s="43">
        <f t="shared" si="1848"/>
        <v>1280.350265</v>
      </c>
      <c r="AB104" s="43">
        <f t="shared" si="1849"/>
        <v>2772.241836</v>
      </c>
      <c r="AC104" s="42">
        <f t="shared" ref="AC104:AD104" si="1850">2.1*D104/100</f>
        <v>764.139585</v>
      </c>
      <c r="AD104" s="42">
        <f t="shared" si="1850"/>
        <v>655.7891602</v>
      </c>
      <c r="AE104" s="42">
        <f t="shared" si="1851"/>
        <v>1419.928745</v>
      </c>
      <c r="AF104" s="42">
        <f t="shared" ref="AF104:AG104" si="1852">2.01*D104/100</f>
        <v>731.3907456</v>
      </c>
      <c r="AG104" s="42">
        <f t="shared" si="1852"/>
        <v>627.6839105</v>
      </c>
      <c r="AH104" s="42">
        <f t="shared" si="1853"/>
        <v>1359.074656</v>
      </c>
      <c r="AI104" s="42">
        <f t="shared" ref="AI104:AJ104" si="1854">1.93*D104/100</f>
        <v>702.2806662</v>
      </c>
      <c r="AJ104" s="42">
        <f t="shared" si="1854"/>
        <v>602.7014663</v>
      </c>
      <c r="AK104" s="42">
        <f t="shared" si="1855"/>
        <v>1304.982133</v>
      </c>
      <c r="AL104" s="42">
        <f t="shared" ref="AL104:AM104" si="1856">11.23*D104/100</f>
        <v>4086.3274</v>
      </c>
      <c r="AM104" s="42">
        <f t="shared" si="1856"/>
        <v>3506.910604</v>
      </c>
      <c r="AN104" s="42">
        <f t="shared" si="1857"/>
        <v>7593.238004</v>
      </c>
      <c r="AO104" s="43">
        <f t="shared" ref="AO104:AP104" si="1858">16.02*D104/100</f>
        <v>5829.293406</v>
      </c>
      <c r="AP104" s="43">
        <f t="shared" si="1858"/>
        <v>5002.734451</v>
      </c>
      <c r="AQ104" s="43">
        <f t="shared" si="1859"/>
        <v>10832.02786</v>
      </c>
      <c r="AR104" s="42">
        <f t="shared" ref="AR104:AS104" si="1860">65.63*D104/100</f>
        <v>23881.18141</v>
      </c>
      <c r="AS104" s="42">
        <f t="shared" si="1860"/>
        <v>20494.97266</v>
      </c>
      <c r="AT104" s="42">
        <f t="shared" si="1861"/>
        <v>44376.15407</v>
      </c>
      <c r="AU104" s="42">
        <f t="shared" ref="AU104:AV104" si="1862">30.91*D104/100</f>
        <v>11247.40694</v>
      </c>
      <c r="AV104" s="42">
        <f t="shared" si="1862"/>
        <v>9652.591877</v>
      </c>
      <c r="AW104" s="42">
        <f t="shared" si="1863"/>
        <v>20899.99882</v>
      </c>
      <c r="AX104" s="42">
        <f t="shared" ref="AX104:AY104" si="1864">68*D104/100</f>
        <v>24743.56751</v>
      </c>
      <c r="AY104" s="42">
        <f t="shared" si="1864"/>
        <v>21235.07757</v>
      </c>
      <c r="AZ104" s="42">
        <f t="shared" si="1865"/>
        <v>45978.64508</v>
      </c>
      <c r="BA104" s="42">
        <f t="shared" ref="BA104:BB104" si="1866">1.2*D104/100</f>
        <v>436.6511914</v>
      </c>
      <c r="BB104" s="42">
        <f t="shared" si="1866"/>
        <v>374.736663</v>
      </c>
      <c r="BC104" s="42">
        <f t="shared" si="1867"/>
        <v>811.3878544</v>
      </c>
      <c r="BD104" s="42">
        <f t="shared" si="1868"/>
        <v>9655.714683</v>
      </c>
      <c r="BE104" s="42">
        <f t="shared" si="1869"/>
        <v>8059.96106</v>
      </c>
      <c r="BF104" s="42">
        <f t="shared" si="1870"/>
        <v>5290.032559</v>
      </c>
      <c r="BG104" s="42">
        <f t="shared" ref="BG104:BH104" si="1871">2.11*D104/100</f>
        <v>767.7783449</v>
      </c>
      <c r="BH104" s="42">
        <f t="shared" si="1871"/>
        <v>658.9119657</v>
      </c>
      <c r="BI104" s="42">
        <f t="shared" si="1872"/>
        <v>1426.690311</v>
      </c>
      <c r="BJ104" s="42">
        <f t="shared" ref="BJ104:BK104" si="1873">0.55*D104/100</f>
        <v>200.1317961</v>
      </c>
      <c r="BK104" s="42">
        <f t="shared" si="1873"/>
        <v>171.7543039</v>
      </c>
      <c r="BL104" s="42">
        <f t="shared" si="1874"/>
        <v>371.8860999</v>
      </c>
      <c r="BM104" s="42">
        <f t="shared" ref="BM104:BN104" si="1875">67.31*D104/100</f>
        <v>24492.49308</v>
      </c>
      <c r="BN104" s="42">
        <f t="shared" si="1875"/>
        <v>21019.60399</v>
      </c>
      <c r="BO104" s="42">
        <f t="shared" si="1876"/>
        <v>45512.09707</v>
      </c>
      <c r="BP104" s="42">
        <f t="shared" si="1877"/>
        <v>4057.21732</v>
      </c>
      <c r="BQ104" s="42">
        <f t="shared" si="1878"/>
        <v>3594.349159</v>
      </c>
      <c r="BR104" s="42">
        <f t="shared" si="1879"/>
        <v>7651.566479</v>
      </c>
      <c r="BS104" s="42">
        <f t="shared" ref="BS104:BT104" si="1880">3.87*D104/100</f>
        <v>1408.200092</v>
      </c>
      <c r="BT104" s="42">
        <f t="shared" si="1880"/>
        <v>1208.525738</v>
      </c>
      <c r="BU104" s="42">
        <f t="shared" si="1881"/>
        <v>2616.72583</v>
      </c>
      <c r="BV104" s="42">
        <f t="shared" ref="BV104:BW104" si="1882">1.21*D104/100</f>
        <v>440.2899514</v>
      </c>
      <c r="BW104" s="42">
        <f t="shared" si="1882"/>
        <v>377.8594685</v>
      </c>
      <c r="BX104" s="42">
        <f t="shared" si="1883"/>
        <v>818.1494199</v>
      </c>
      <c r="BY104" s="42">
        <f t="shared" si="1884"/>
        <v>108.1850473</v>
      </c>
      <c r="BZ104" s="3"/>
    </row>
    <row r="105" ht="29.25" customHeight="1">
      <c r="A105" s="39"/>
      <c r="B105" s="40">
        <v>6.0</v>
      </c>
      <c r="C105" s="53" t="s">
        <v>131</v>
      </c>
      <c r="D105" s="42">
        <v>19585.92122715205</v>
      </c>
      <c r="E105" s="42">
        <v>16837.40931748694</v>
      </c>
      <c r="F105" s="42">
        <f t="shared" si="1835"/>
        <v>36423.33054</v>
      </c>
      <c r="G105" s="42"/>
      <c r="H105" s="42"/>
      <c r="I105" s="43">
        <f t="shared" si="1836"/>
        <v>901.477431</v>
      </c>
      <c r="J105" s="42">
        <f t="shared" si="1837"/>
        <v>860.5011841</v>
      </c>
      <c r="K105" s="42">
        <f t="shared" ref="K105:L105" si="1885">(1*23.5*D105)/1000</f>
        <v>460.2691488</v>
      </c>
      <c r="L105" s="42">
        <f t="shared" si="1885"/>
        <v>395.679119</v>
      </c>
      <c r="M105" s="42">
        <f t="shared" si="1839"/>
        <v>855.9482678</v>
      </c>
      <c r="N105" s="42">
        <f t="shared" ref="N105:O105" si="1886">4.99*D105/100</f>
        <v>977.3374692</v>
      </c>
      <c r="O105" s="42">
        <f t="shared" si="1886"/>
        <v>840.1867249</v>
      </c>
      <c r="P105" s="42">
        <f t="shared" si="1841"/>
        <v>1817.524194</v>
      </c>
      <c r="Q105" s="42">
        <f t="shared" ref="Q105:R105" si="1887">7.4*D105/100</f>
        <v>1449.358171</v>
      </c>
      <c r="R105" s="42">
        <f t="shared" si="1887"/>
        <v>1245.968289</v>
      </c>
      <c r="S105" s="42">
        <f t="shared" si="1843"/>
        <v>2695.32646</v>
      </c>
      <c r="T105" s="42">
        <f t="shared" ref="T105:U105" si="1888">12.23*D105/100</f>
        <v>2395.358166</v>
      </c>
      <c r="U105" s="42">
        <f t="shared" si="1888"/>
        <v>2059.21516</v>
      </c>
      <c r="V105" s="42">
        <f t="shared" si="1845"/>
        <v>4454.573326</v>
      </c>
      <c r="W105" s="64">
        <f t="shared" ref="W105:X105" si="1889">+T105-K105</f>
        <v>1935.089017</v>
      </c>
      <c r="X105" s="64">
        <f t="shared" si="1889"/>
        <v>1663.536041</v>
      </c>
      <c r="Y105" s="42">
        <f t="shared" si="1847"/>
        <v>3598.625058</v>
      </c>
      <c r="Z105" s="43">
        <f t="shared" ref="Z105:AA105" si="1890">4.1*D105/100</f>
        <v>803.0227703</v>
      </c>
      <c r="AA105" s="43">
        <f t="shared" si="1890"/>
        <v>690.333782</v>
      </c>
      <c r="AB105" s="43">
        <f t="shared" si="1849"/>
        <v>1493.356552</v>
      </c>
      <c r="AC105" s="42">
        <f t="shared" ref="AC105:AD105" si="1891">2.1*D105/100</f>
        <v>411.3043458</v>
      </c>
      <c r="AD105" s="42">
        <f t="shared" si="1891"/>
        <v>353.5855957</v>
      </c>
      <c r="AE105" s="42">
        <f t="shared" si="1851"/>
        <v>764.8899414</v>
      </c>
      <c r="AF105" s="42">
        <f t="shared" ref="AF105:AG105" si="1892">2.01*D105/100</f>
        <v>393.6770167</v>
      </c>
      <c r="AG105" s="42">
        <f t="shared" si="1892"/>
        <v>338.4319273</v>
      </c>
      <c r="AH105" s="42">
        <f t="shared" si="1853"/>
        <v>732.1089439</v>
      </c>
      <c r="AI105" s="42">
        <f t="shared" ref="AI105:AJ105" si="1893">1.93*D105/100</f>
        <v>378.0082797</v>
      </c>
      <c r="AJ105" s="42">
        <f t="shared" si="1893"/>
        <v>324.9619998</v>
      </c>
      <c r="AK105" s="42">
        <f t="shared" si="1855"/>
        <v>702.9702795</v>
      </c>
      <c r="AL105" s="42">
        <f t="shared" ref="AL105:AM105" si="1894">11.23*D105/100</f>
        <v>2199.498954</v>
      </c>
      <c r="AM105" s="42">
        <f t="shared" si="1894"/>
        <v>1890.841066</v>
      </c>
      <c r="AN105" s="42">
        <f t="shared" si="1857"/>
        <v>4090.34002</v>
      </c>
      <c r="AO105" s="43">
        <f t="shared" ref="AO105:AP105" si="1895">16.02*D105/100</f>
        <v>3137.664581</v>
      </c>
      <c r="AP105" s="43">
        <f t="shared" si="1895"/>
        <v>2697.352973</v>
      </c>
      <c r="AQ105" s="43">
        <f t="shared" si="1859"/>
        <v>5835.017553</v>
      </c>
      <c r="AR105" s="42">
        <f t="shared" ref="AR105:AS105" si="1896">65.63*D105/100</f>
        <v>12854.2401</v>
      </c>
      <c r="AS105" s="42">
        <f t="shared" si="1896"/>
        <v>11050.39174</v>
      </c>
      <c r="AT105" s="42">
        <f t="shared" si="1861"/>
        <v>23904.63184</v>
      </c>
      <c r="AU105" s="42">
        <f t="shared" ref="AU105:AV105" si="1897">30.91*D105/100</f>
        <v>6054.008251</v>
      </c>
      <c r="AV105" s="42">
        <f t="shared" si="1897"/>
        <v>5204.44322</v>
      </c>
      <c r="AW105" s="42">
        <f t="shared" si="1863"/>
        <v>11258.45147</v>
      </c>
      <c r="AX105" s="42">
        <f t="shared" ref="AX105:AY105" si="1898">68*D105/100</f>
        <v>13318.42643</v>
      </c>
      <c r="AY105" s="42">
        <f t="shared" si="1898"/>
        <v>11449.43834</v>
      </c>
      <c r="AZ105" s="42">
        <f t="shared" si="1865"/>
        <v>24767.86477</v>
      </c>
      <c r="BA105" s="42">
        <f t="shared" ref="BA105:BB105" si="1899">1.2*D105/100</f>
        <v>235.0310547</v>
      </c>
      <c r="BB105" s="42">
        <f t="shared" si="1899"/>
        <v>202.0489118</v>
      </c>
      <c r="BC105" s="42">
        <f t="shared" si="1867"/>
        <v>437.0799665</v>
      </c>
      <c r="BD105" s="42">
        <f t="shared" si="1868"/>
        <v>5206.126961</v>
      </c>
      <c r="BE105" s="42">
        <f t="shared" si="1869"/>
        <v>4345.735345</v>
      </c>
      <c r="BF105" s="42">
        <f t="shared" si="1870"/>
        <v>2852.257138</v>
      </c>
      <c r="BG105" s="42">
        <f t="shared" ref="BG105:BH105" si="1900">2.11*D105/100</f>
        <v>413.2629379</v>
      </c>
      <c r="BH105" s="42">
        <f t="shared" si="1900"/>
        <v>355.2693366</v>
      </c>
      <c r="BI105" s="42">
        <f t="shared" si="1872"/>
        <v>768.5322745</v>
      </c>
      <c r="BJ105" s="42">
        <f t="shared" ref="BJ105:BK105" si="1901">0.55*D105/100</f>
        <v>107.7225667</v>
      </c>
      <c r="BK105" s="42">
        <f t="shared" si="1901"/>
        <v>92.60575125</v>
      </c>
      <c r="BL105" s="42">
        <f t="shared" si="1874"/>
        <v>200.328318</v>
      </c>
      <c r="BM105" s="42">
        <f t="shared" ref="BM105:BN105" si="1902">67.31*D105/100</f>
        <v>13183.28358</v>
      </c>
      <c r="BN105" s="42">
        <f t="shared" si="1902"/>
        <v>11333.26021</v>
      </c>
      <c r="BO105" s="42">
        <f t="shared" si="1876"/>
        <v>24516.54379</v>
      </c>
      <c r="BP105" s="42">
        <f t="shared" si="1877"/>
        <v>2183.830217</v>
      </c>
      <c r="BQ105" s="42">
        <f t="shared" si="1878"/>
        <v>1937.985812</v>
      </c>
      <c r="BR105" s="42">
        <f t="shared" si="1879"/>
        <v>4121.816029</v>
      </c>
      <c r="BS105" s="42">
        <f t="shared" ref="BS105:BT105" si="1903">3.87*D105/100</f>
        <v>757.9751515</v>
      </c>
      <c r="BT105" s="42">
        <f t="shared" si="1903"/>
        <v>651.6077406</v>
      </c>
      <c r="BU105" s="42">
        <f t="shared" si="1881"/>
        <v>1409.582892</v>
      </c>
      <c r="BV105" s="42">
        <f t="shared" ref="BV105:BW105" si="1904">1.21*D105/100</f>
        <v>236.9896468</v>
      </c>
      <c r="BW105" s="42">
        <f t="shared" si="1904"/>
        <v>203.7326527</v>
      </c>
      <c r="BX105" s="42">
        <f t="shared" si="1883"/>
        <v>440.7222996</v>
      </c>
      <c r="BY105" s="42">
        <f t="shared" si="1884"/>
        <v>58.27732887</v>
      </c>
      <c r="BZ105" s="3"/>
    </row>
    <row r="106" ht="19.5" customHeight="1">
      <c r="A106" s="39"/>
      <c r="B106" s="40"/>
      <c r="C106" s="53"/>
      <c r="D106" s="79">
        <f t="shared" ref="D106:F106" si="1905">SUM(D103:D105)</f>
        <v>81456.29466</v>
      </c>
      <c r="E106" s="79">
        <f t="shared" si="1905"/>
        <v>69980.26149</v>
      </c>
      <c r="F106" s="79">
        <f t="shared" si="1905"/>
        <v>151436.5561</v>
      </c>
      <c r="G106" s="42"/>
      <c r="H106" s="42"/>
      <c r="I106" s="55">
        <f t="shared" ref="I106:V106" si="1906">I103+I104+I105</f>
        <v>3748.054765</v>
      </c>
      <c r="J106" s="55">
        <f t="shared" si="1906"/>
        <v>3577.688639</v>
      </c>
      <c r="K106" s="55">
        <f t="shared" si="1906"/>
        <v>1914.222925</v>
      </c>
      <c r="L106" s="55">
        <f t="shared" si="1906"/>
        <v>1644.536145</v>
      </c>
      <c r="M106" s="55">
        <f t="shared" si="1906"/>
        <v>3558.75907</v>
      </c>
      <c r="N106" s="55">
        <f t="shared" si="1906"/>
        <v>4064.669104</v>
      </c>
      <c r="O106" s="55">
        <f t="shared" si="1906"/>
        <v>3492.015048</v>
      </c>
      <c r="P106" s="55">
        <f t="shared" si="1906"/>
        <v>7556.684152</v>
      </c>
      <c r="Q106" s="55">
        <f t="shared" si="1906"/>
        <v>6027.765805</v>
      </c>
      <c r="R106" s="55">
        <f t="shared" si="1906"/>
        <v>5178.53935</v>
      </c>
      <c r="S106" s="55">
        <f t="shared" si="1906"/>
        <v>11206.30516</v>
      </c>
      <c r="T106" s="55">
        <f t="shared" si="1906"/>
        <v>9962.104837</v>
      </c>
      <c r="U106" s="55">
        <f t="shared" si="1906"/>
        <v>8558.58598</v>
      </c>
      <c r="V106" s="55">
        <f t="shared" si="1906"/>
        <v>18520.69082</v>
      </c>
      <c r="W106" s="55">
        <f t="shared" ref="W106:X106" si="1907">+T106-K106</f>
        <v>8047.881912</v>
      </c>
      <c r="X106" s="55">
        <f t="shared" si="1907"/>
        <v>6914.049835</v>
      </c>
      <c r="Y106" s="55">
        <f t="shared" ref="Y106:BY106" si="1908">Y103+Y104+Y105</f>
        <v>14961.93175</v>
      </c>
      <c r="Z106" s="55">
        <f t="shared" si="1908"/>
        <v>3339.708081</v>
      </c>
      <c r="AA106" s="55">
        <f t="shared" si="1908"/>
        <v>2869.190721</v>
      </c>
      <c r="AB106" s="55">
        <f t="shared" si="1908"/>
        <v>6208.898802</v>
      </c>
      <c r="AC106" s="55">
        <f t="shared" si="1908"/>
        <v>1710.582188</v>
      </c>
      <c r="AD106" s="55">
        <f t="shared" si="1908"/>
        <v>1469.585491</v>
      </c>
      <c r="AE106" s="55">
        <f t="shared" si="1908"/>
        <v>3180.167679</v>
      </c>
      <c r="AF106" s="55">
        <f t="shared" si="1908"/>
        <v>1637.271523</v>
      </c>
      <c r="AG106" s="55">
        <f t="shared" si="1908"/>
        <v>1406.603256</v>
      </c>
      <c r="AH106" s="55">
        <f t="shared" si="1908"/>
        <v>3043.874779</v>
      </c>
      <c r="AI106" s="55">
        <f t="shared" si="1908"/>
        <v>1572.106487</v>
      </c>
      <c r="AJ106" s="55">
        <f t="shared" si="1908"/>
        <v>1350.619047</v>
      </c>
      <c r="AK106" s="55">
        <f t="shared" si="1908"/>
        <v>2922.725534</v>
      </c>
      <c r="AL106" s="55">
        <f t="shared" si="1908"/>
        <v>9147.54189</v>
      </c>
      <c r="AM106" s="55">
        <f t="shared" si="1908"/>
        <v>7858.783365</v>
      </c>
      <c r="AN106" s="55">
        <f t="shared" si="1908"/>
        <v>17006.32526</v>
      </c>
      <c r="AO106" s="55">
        <f t="shared" si="1908"/>
        <v>13049.2984</v>
      </c>
      <c r="AP106" s="55">
        <f t="shared" si="1908"/>
        <v>11210.83789</v>
      </c>
      <c r="AQ106" s="55">
        <f t="shared" si="1908"/>
        <v>24260.1363</v>
      </c>
      <c r="AR106" s="55">
        <f t="shared" si="1908"/>
        <v>53459.76619</v>
      </c>
      <c r="AS106" s="55">
        <f t="shared" si="1908"/>
        <v>45928.04562</v>
      </c>
      <c r="AT106" s="55">
        <f t="shared" si="1908"/>
        <v>99387.8118</v>
      </c>
      <c r="AU106" s="55">
        <f t="shared" si="1908"/>
        <v>25178.14068</v>
      </c>
      <c r="AV106" s="55">
        <f t="shared" si="1908"/>
        <v>21630.89883</v>
      </c>
      <c r="AW106" s="55">
        <f t="shared" si="1908"/>
        <v>46809.03951</v>
      </c>
      <c r="AX106" s="55">
        <f t="shared" si="1908"/>
        <v>55390.28037</v>
      </c>
      <c r="AY106" s="55">
        <f t="shared" si="1908"/>
        <v>47586.57781</v>
      </c>
      <c r="AZ106" s="55">
        <f t="shared" si="1908"/>
        <v>102976.8582</v>
      </c>
      <c r="BA106" s="55">
        <f t="shared" si="1908"/>
        <v>977.4755359</v>
      </c>
      <c r="BB106" s="55">
        <f t="shared" si="1908"/>
        <v>839.7631379</v>
      </c>
      <c r="BC106" s="55">
        <f t="shared" si="1908"/>
        <v>1817.238674</v>
      </c>
      <c r="BD106" s="55">
        <f t="shared" si="1908"/>
        <v>21637.89685</v>
      </c>
      <c r="BE106" s="55">
        <f t="shared" si="1908"/>
        <v>18061.90549</v>
      </c>
      <c r="BF106" s="55">
        <f t="shared" si="1908"/>
        <v>11854.6563</v>
      </c>
      <c r="BG106" s="55">
        <f t="shared" si="1908"/>
        <v>1718.727817</v>
      </c>
      <c r="BH106" s="55">
        <f t="shared" si="1908"/>
        <v>1476.583517</v>
      </c>
      <c r="BI106" s="55">
        <f t="shared" si="1908"/>
        <v>3195.311335</v>
      </c>
      <c r="BJ106" s="55">
        <f t="shared" si="1908"/>
        <v>448.0096206</v>
      </c>
      <c r="BK106" s="55">
        <f t="shared" si="1908"/>
        <v>384.8914382</v>
      </c>
      <c r="BL106" s="55">
        <f t="shared" si="1908"/>
        <v>832.9010588</v>
      </c>
      <c r="BM106" s="55">
        <f t="shared" si="1908"/>
        <v>54828.23194</v>
      </c>
      <c r="BN106" s="55">
        <f t="shared" si="1908"/>
        <v>47103.71401</v>
      </c>
      <c r="BO106" s="55">
        <f t="shared" si="1908"/>
        <v>101931.9459</v>
      </c>
      <c r="BP106" s="55">
        <f t="shared" si="1908"/>
        <v>9082.376855</v>
      </c>
      <c r="BQ106" s="55">
        <f t="shared" si="1908"/>
        <v>8054.728097</v>
      </c>
      <c r="BR106" s="55">
        <f t="shared" si="1908"/>
        <v>17137.10495</v>
      </c>
      <c r="BS106" s="55">
        <f t="shared" si="1908"/>
        <v>3152.358603</v>
      </c>
      <c r="BT106" s="55">
        <f t="shared" si="1908"/>
        <v>2708.23612</v>
      </c>
      <c r="BU106" s="55">
        <f t="shared" si="1908"/>
        <v>5860.594723</v>
      </c>
      <c r="BV106" s="55">
        <f t="shared" si="1908"/>
        <v>985.6211654</v>
      </c>
      <c r="BW106" s="55">
        <f t="shared" si="1908"/>
        <v>846.761164</v>
      </c>
      <c r="BX106" s="55">
        <f t="shared" si="1908"/>
        <v>1832.382329</v>
      </c>
      <c r="BY106" s="55">
        <f t="shared" si="1908"/>
        <v>242.2984898</v>
      </c>
      <c r="BZ106" s="3"/>
    </row>
    <row r="107" ht="19.5" customHeight="1">
      <c r="A107" s="44"/>
      <c r="B107" s="67"/>
      <c r="C107" s="68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74"/>
    </row>
    <row r="108" ht="14.25" customHeight="1">
      <c r="A108" s="75" t="s">
        <v>132</v>
      </c>
      <c r="B108" s="76" t="s">
        <v>133</v>
      </c>
      <c r="C108" s="77"/>
      <c r="D108" s="36">
        <v>94204.0</v>
      </c>
      <c r="E108" s="36">
        <v>86476.0</v>
      </c>
      <c r="F108" s="36">
        <f t="shared" ref="F108:F112" si="1929">D108+E108</f>
        <v>180680</v>
      </c>
      <c r="G108" s="63"/>
      <c r="H108" s="63"/>
      <c r="I108" s="38">
        <f t="shared" ref="I108:I112" si="1930">(1.1*22.5*F108)/1000</f>
        <v>4471.83</v>
      </c>
      <c r="J108" s="38">
        <f t="shared" ref="J108:J112" si="1931">(1.05*22.5*F108)/1000</f>
        <v>4268.565</v>
      </c>
      <c r="K108" s="38">
        <f t="shared" ref="K108:L108" si="1909">(1*23.5*D108)/1000</f>
        <v>2213.794</v>
      </c>
      <c r="L108" s="38">
        <f t="shared" si="1909"/>
        <v>2032.186</v>
      </c>
      <c r="M108" s="38">
        <f t="shared" ref="M108:M112" si="1933">K108+L108</f>
        <v>4245.98</v>
      </c>
      <c r="N108" s="38">
        <f t="shared" ref="N108:O108" si="1910">4.99*D108/100</f>
        <v>4700.7796</v>
      </c>
      <c r="O108" s="38">
        <f t="shared" si="1910"/>
        <v>4315.1524</v>
      </c>
      <c r="P108" s="38">
        <f t="shared" ref="P108:P112" si="1935">N108+O108</f>
        <v>9015.932</v>
      </c>
      <c r="Q108" s="38">
        <f t="shared" ref="Q108:R108" si="1911">7.4*D108/100</f>
        <v>6971.096</v>
      </c>
      <c r="R108" s="38">
        <f t="shared" si="1911"/>
        <v>6399.224</v>
      </c>
      <c r="S108" s="38">
        <f t="shared" ref="S108:S112" si="1937">Q108+R108</f>
        <v>13370.32</v>
      </c>
      <c r="T108" s="38">
        <f t="shared" ref="T108:U108" si="1912">12.23*D108/100</f>
        <v>11521.1492</v>
      </c>
      <c r="U108" s="38">
        <f t="shared" si="1912"/>
        <v>10576.0148</v>
      </c>
      <c r="V108" s="38">
        <f t="shared" ref="V108:V112" si="1939">T108+U108</f>
        <v>22097.164</v>
      </c>
      <c r="W108" s="38">
        <f t="shared" ref="W108:X108" si="1913">+T108-K108</f>
        <v>9307.3552</v>
      </c>
      <c r="X108" s="38">
        <f t="shared" si="1913"/>
        <v>8543.8288</v>
      </c>
      <c r="Y108" s="38">
        <f t="shared" ref="Y108:Y112" si="1941">W108+X108</f>
        <v>17851.184</v>
      </c>
      <c r="Z108" s="38">
        <f t="shared" ref="Z108:AA108" si="1914">4.1*D108/100</f>
        <v>3862.364</v>
      </c>
      <c r="AA108" s="38">
        <f t="shared" si="1914"/>
        <v>3545.516</v>
      </c>
      <c r="AB108" s="38">
        <f t="shared" ref="AB108:AB112" si="1943">Z108+AA108</f>
        <v>7407.88</v>
      </c>
      <c r="AC108" s="38">
        <f t="shared" ref="AC108:AD108" si="1915">2.1*D108/100</f>
        <v>1978.284</v>
      </c>
      <c r="AD108" s="38">
        <f t="shared" si="1915"/>
        <v>1815.996</v>
      </c>
      <c r="AE108" s="38">
        <f t="shared" ref="AE108:AE112" si="1945">AC108+AD108</f>
        <v>3794.28</v>
      </c>
      <c r="AF108" s="38">
        <f t="shared" ref="AF108:AG108" si="1916">2.01*D108/100</f>
        <v>1893.5004</v>
      </c>
      <c r="AG108" s="38">
        <f t="shared" si="1916"/>
        <v>1738.1676</v>
      </c>
      <c r="AH108" s="38">
        <f t="shared" ref="AH108:AH112" si="1947">AF108+AG108</f>
        <v>3631.668</v>
      </c>
      <c r="AI108" s="38">
        <f t="shared" ref="AI108:AJ108" si="1917">1.93*D108/100</f>
        <v>1818.1372</v>
      </c>
      <c r="AJ108" s="38">
        <f t="shared" si="1917"/>
        <v>1668.9868</v>
      </c>
      <c r="AK108" s="38">
        <f t="shared" ref="AK108:AK112" si="1949">AI108+AJ108</f>
        <v>3487.124</v>
      </c>
      <c r="AL108" s="38">
        <f t="shared" ref="AL108:AM108" si="1918">11.23*D108/100</f>
        <v>10579.1092</v>
      </c>
      <c r="AM108" s="38">
        <f t="shared" si="1918"/>
        <v>9711.2548</v>
      </c>
      <c r="AN108" s="38">
        <f t="shared" ref="AN108:AN112" si="1951">AL108+AM108</f>
        <v>20290.364</v>
      </c>
      <c r="AO108" s="38">
        <f t="shared" ref="AO108:AP108" si="1919">16.02*D108/100</f>
        <v>15091.4808</v>
      </c>
      <c r="AP108" s="38">
        <f t="shared" si="1919"/>
        <v>13853.4552</v>
      </c>
      <c r="AQ108" s="38">
        <f t="shared" ref="AQ108:AQ112" si="1953">AO108+AP108</f>
        <v>28944.936</v>
      </c>
      <c r="AR108" s="38">
        <f t="shared" ref="AR108:AS108" si="1920">65.63*D108/100</f>
        <v>61826.0852</v>
      </c>
      <c r="AS108" s="38">
        <f t="shared" si="1920"/>
        <v>56754.1988</v>
      </c>
      <c r="AT108" s="38">
        <f t="shared" ref="AT108:AT112" si="1955">AR108+AS108</f>
        <v>118580.284</v>
      </c>
      <c r="AU108" s="38">
        <f t="shared" ref="AU108:AV108" si="1921">30.91*D108/100</f>
        <v>29118.4564</v>
      </c>
      <c r="AV108" s="38">
        <f t="shared" si="1921"/>
        <v>26729.7316</v>
      </c>
      <c r="AW108" s="38">
        <f t="shared" ref="AW108:AW112" si="1957">AU108+AV108</f>
        <v>55848.188</v>
      </c>
      <c r="AX108" s="38">
        <f t="shared" ref="AX108:AY108" si="1922">68*D108/100</f>
        <v>64058.72</v>
      </c>
      <c r="AY108" s="38">
        <f t="shared" si="1922"/>
        <v>58803.68</v>
      </c>
      <c r="AZ108" s="38">
        <f t="shared" ref="AZ108:AZ112" si="1959">AX108+AY108</f>
        <v>122862.4</v>
      </c>
      <c r="BA108" s="38">
        <f t="shared" ref="BA108:BB108" si="1923">1.2*D108/100</f>
        <v>1130.448</v>
      </c>
      <c r="BB108" s="38">
        <f t="shared" si="1923"/>
        <v>1037.712</v>
      </c>
      <c r="BC108" s="38">
        <f t="shared" ref="BC108:BC112" si="1961">BA108+BB108</f>
        <v>2168.16</v>
      </c>
      <c r="BD108" s="38">
        <f t="shared" ref="BD108:BD112" si="1962">30.92*E108/100</f>
        <v>26738.3792</v>
      </c>
      <c r="BE108" s="38">
        <f t="shared" ref="BE108:BE112" si="1963">25.81*E108/100</f>
        <v>22319.4556</v>
      </c>
      <c r="BF108" s="38">
        <f t="shared" ref="BF108:BF112" si="1964">16.94*E108/100</f>
        <v>14649.0344</v>
      </c>
      <c r="BG108" s="38">
        <f t="shared" ref="BG108:BH108" si="1924">2.11*D108/100</f>
        <v>1987.7044</v>
      </c>
      <c r="BH108" s="38">
        <f t="shared" si="1924"/>
        <v>1824.6436</v>
      </c>
      <c r="BI108" s="38">
        <f t="shared" ref="BI108:BI112" si="1966">BG108+BH108</f>
        <v>3812.348</v>
      </c>
      <c r="BJ108" s="38">
        <f t="shared" ref="BJ108:BK108" si="1925">0.55*D108/100</f>
        <v>518.122</v>
      </c>
      <c r="BK108" s="38">
        <f t="shared" si="1925"/>
        <v>475.618</v>
      </c>
      <c r="BL108" s="38">
        <f t="shared" ref="BL108:BL112" si="1968">BJ108+BK108</f>
        <v>993.74</v>
      </c>
      <c r="BM108" s="38">
        <f t="shared" ref="BM108:BN108" si="1926">67.31*D108/100</f>
        <v>63408.7124</v>
      </c>
      <c r="BN108" s="38">
        <f t="shared" si="1926"/>
        <v>58206.9956</v>
      </c>
      <c r="BO108" s="38">
        <f t="shared" ref="BO108:BO112" si="1970">BM108+BN108</f>
        <v>121615.708</v>
      </c>
      <c r="BP108" s="38">
        <f t="shared" ref="BP108:BP112" si="1971">11.15*D108/100</f>
        <v>10503.746</v>
      </c>
      <c r="BQ108" s="38">
        <f t="shared" ref="BQ108:BQ112" si="1972">11.51*E108/100</f>
        <v>9953.3876</v>
      </c>
      <c r="BR108" s="38">
        <f t="shared" ref="BR108:BR112" si="1973">BP108+BQ108</f>
        <v>20457.1336</v>
      </c>
      <c r="BS108" s="38">
        <f t="shared" ref="BS108:BT108" si="1927">3.87*D108/100</f>
        <v>3645.6948</v>
      </c>
      <c r="BT108" s="38">
        <f t="shared" si="1927"/>
        <v>3346.6212</v>
      </c>
      <c r="BU108" s="38">
        <f t="shared" ref="BU108:BU112" si="1975">BS108+BT108</f>
        <v>6992.316</v>
      </c>
      <c r="BV108" s="38">
        <f t="shared" ref="BV108:BW108" si="1928">1.21*D108/100</f>
        <v>1139.8684</v>
      </c>
      <c r="BW108" s="38">
        <f t="shared" si="1928"/>
        <v>1046.3596</v>
      </c>
      <c r="BX108" s="38">
        <f t="shared" ref="BX108:BX112" si="1977">BV108+BW108</f>
        <v>2186.228</v>
      </c>
      <c r="BY108" s="38">
        <f t="shared" ref="BY108:BY112" si="1978">$BY$5*F108</f>
        <v>289.088</v>
      </c>
      <c r="BZ108" s="74"/>
    </row>
    <row r="109" ht="18.0" customHeight="1">
      <c r="A109" s="84"/>
      <c r="B109" s="40">
        <v>1.0</v>
      </c>
      <c r="C109" s="53" t="s">
        <v>134</v>
      </c>
      <c r="D109" s="42">
        <v>13510.54450099305</v>
      </c>
      <c r="E109" s="42">
        <v>12110.076489810664</v>
      </c>
      <c r="F109" s="42">
        <f t="shared" si="1929"/>
        <v>25620.62099</v>
      </c>
      <c r="G109" s="42"/>
      <c r="H109" s="42"/>
      <c r="I109" s="43">
        <f t="shared" si="1930"/>
        <v>634.1103695</v>
      </c>
      <c r="J109" s="43">
        <f t="shared" si="1931"/>
        <v>605.2871709</v>
      </c>
      <c r="K109" s="43">
        <f t="shared" ref="K109:L109" si="1932">(1*23.5*D109)/1000</f>
        <v>317.4977958</v>
      </c>
      <c r="L109" s="43">
        <f t="shared" si="1932"/>
        <v>284.5867975</v>
      </c>
      <c r="M109" s="42">
        <f t="shared" si="1933"/>
        <v>602.0845933</v>
      </c>
      <c r="N109" s="42">
        <f t="shared" ref="N109:O109" si="1934">4.99*D109/100</f>
        <v>674.1761706</v>
      </c>
      <c r="O109" s="42">
        <f t="shared" si="1934"/>
        <v>604.2928168</v>
      </c>
      <c r="P109" s="42">
        <f t="shared" si="1935"/>
        <v>1278.468987</v>
      </c>
      <c r="Q109" s="42">
        <f t="shared" ref="Q109:R109" si="1936">7.4*D109/100</f>
        <v>999.7802931</v>
      </c>
      <c r="R109" s="42">
        <f t="shared" si="1936"/>
        <v>896.1456602</v>
      </c>
      <c r="S109" s="42">
        <f t="shared" si="1937"/>
        <v>1895.925953</v>
      </c>
      <c r="T109" s="42">
        <f t="shared" ref="T109:U109" si="1938">12.23*D109/100</f>
        <v>1652.339592</v>
      </c>
      <c r="U109" s="42">
        <f t="shared" si="1938"/>
        <v>1481.062355</v>
      </c>
      <c r="V109" s="42">
        <f t="shared" si="1939"/>
        <v>3133.401947</v>
      </c>
      <c r="W109" s="43">
        <f t="shared" ref="W109:X109" si="1940">+T109-K109</f>
        <v>1334.841797</v>
      </c>
      <c r="X109" s="43">
        <f t="shared" si="1940"/>
        <v>1196.475557</v>
      </c>
      <c r="Y109" s="42">
        <f t="shared" si="1941"/>
        <v>2531.317354</v>
      </c>
      <c r="Z109" s="43">
        <f t="shared" ref="Z109:AA109" si="1942">4.1*D109/100</f>
        <v>553.9323245</v>
      </c>
      <c r="AA109" s="43">
        <f t="shared" si="1942"/>
        <v>496.5131361</v>
      </c>
      <c r="AB109" s="43">
        <f t="shared" si="1943"/>
        <v>1050.445461</v>
      </c>
      <c r="AC109" s="42">
        <f t="shared" ref="AC109:AD109" si="1944">2.1*D109/100</f>
        <v>283.7214345</v>
      </c>
      <c r="AD109" s="42">
        <f t="shared" si="1944"/>
        <v>254.3116063</v>
      </c>
      <c r="AE109" s="42">
        <f t="shared" si="1945"/>
        <v>538.0330408</v>
      </c>
      <c r="AF109" s="42">
        <f t="shared" ref="AF109:AG109" si="1946">2.01*D109/100</f>
        <v>271.5619445</v>
      </c>
      <c r="AG109" s="42">
        <f t="shared" si="1946"/>
        <v>243.4125374</v>
      </c>
      <c r="AH109" s="42">
        <f t="shared" si="1947"/>
        <v>514.9744819</v>
      </c>
      <c r="AI109" s="42">
        <f t="shared" ref="AI109:AJ109" si="1948">1.93*D109/100</f>
        <v>260.7535089</v>
      </c>
      <c r="AJ109" s="42">
        <f t="shared" si="1948"/>
        <v>233.7244763</v>
      </c>
      <c r="AK109" s="42">
        <f t="shared" si="1949"/>
        <v>494.4779851</v>
      </c>
      <c r="AL109" s="42">
        <f t="shared" ref="AL109:AM109" si="1950">11.23*D109/100</f>
        <v>1517.234147</v>
      </c>
      <c r="AM109" s="42">
        <f t="shared" si="1950"/>
        <v>1359.96159</v>
      </c>
      <c r="AN109" s="42">
        <f t="shared" si="1951"/>
        <v>2877.195737</v>
      </c>
      <c r="AO109" s="43">
        <f t="shared" ref="AO109:AP109" si="1952">16.02*D109/100</f>
        <v>2164.389229</v>
      </c>
      <c r="AP109" s="43">
        <f t="shared" si="1952"/>
        <v>1940.034254</v>
      </c>
      <c r="AQ109" s="43">
        <f t="shared" si="1953"/>
        <v>4104.423483</v>
      </c>
      <c r="AR109" s="42">
        <f t="shared" ref="AR109:AS109" si="1954">65.63*D109/100</f>
        <v>8866.970356</v>
      </c>
      <c r="AS109" s="42">
        <f t="shared" si="1954"/>
        <v>7947.8432</v>
      </c>
      <c r="AT109" s="42">
        <f t="shared" si="1955"/>
        <v>16814.81356</v>
      </c>
      <c r="AU109" s="42">
        <f t="shared" ref="AU109:AV109" si="1956">30.91*D109/100</f>
        <v>4176.109305</v>
      </c>
      <c r="AV109" s="42">
        <f t="shared" si="1956"/>
        <v>3743.224643</v>
      </c>
      <c r="AW109" s="42">
        <f t="shared" si="1957"/>
        <v>7919.333948</v>
      </c>
      <c r="AX109" s="42">
        <f t="shared" ref="AX109:AY109" si="1958">68*D109/100</f>
        <v>9187.170261</v>
      </c>
      <c r="AY109" s="42">
        <f t="shared" si="1958"/>
        <v>8234.852013</v>
      </c>
      <c r="AZ109" s="42">
        <f t="shared" si="1959"/>
        <v>17422.02227</v>
      </c>
      <c r="BA109" s="42">
        <f t="shared" ref="BA109:BB109" si="1960">1.2*D109/100</f>
        <v>162.126534</v>
      </c>
      <c r="BB109" s="42">
        <f t="shared" si="1960"/>
        <v>145.3209179</v>
      </c>
      <c r="BC109" s="42">
        <f t="shared" si="1961"/>
        <v>307.4474519</v>
      </c>
      <c r="BD109" s="42">
        <f t="shared" si="1962"/>
        <v>3744.435651</v>
      </c>
      <c r="BE109" s="42">
        <f t="shared" si="1963"/>
        <v>3125.610742</v>
      </c>
      <c r="BF109" s="42">
        <f t="shared" si="1964"/>
        <v>2051.446957</v>
      </c>
      <c r="BG109" s="42">
        <f t="shared" ref="BG109:BH109" si="1965">2.11*D109/100</f>
        <v>285.072489</v>
      </c>
      <c r="BH109" s="42">
        <f t="shared" si="1965"/>
        <v>255.5226139</v>
      </c>
      <c r="BI109" s="42">
        <f t="shared" si="1966"/>
        <v>540.5951029</v>
      </c>
      <c r="BJ109" s="42">
        <f t="shared" ref="BJ109:BK109" si="1967">0.55*D109/100</f>
        <v>74.30799476</v>
      </c>
      <c r="BK109" s="42">
        <f t="shared" si="1967"/>
        <v>66.60542069</v>
      </c>
      <c r="BL109" s="42">
        <f t="shared" si="1968"/>
        <v>140.9134154</v>
      </c>
      <c r="BM109" s="42">
        <f t="shared" ref="BM109:BN109" si="1969">67.31*D109/100</f>
        <v>9093.947504</v>
      </c>
      <c r="BN109" s="42">
        <f t="shared" si="1969"/>
        <v>8151.292485</v>
      </c>
      <c r="BO109" s="42">
        <f t="shared" si="1970"/>
        <v>17245.23999</v>
      </c>
      <c r="BP109" s="42">
        <f t="shared" si="1971"/>
        <v>1506.425712</v>
      </c>
      <c r="BQ109" s="42">
        <f t="shared" si="1972"/>
        <v>1393.869804</v>
      </c>
      <c r="BR109" s="42">
        <f t="shared" si="1973"/>
        <v>2900.295516</v>
      </c>
      <c r="BS109" s="42">
        <f t="shared" ref="BS109:BT109" si="1974">3.87*D109/100</f>
        <v>522.8580722</v>
      </c>
      <c r="BT109" s="42">
        <f t="shared" si="1974"/>
        <v>468.6599602</v>
      </c>
      <c r="BU109" s="42">
        <f t="shared" si="1975"/>
        <v>991.5180323</v>
      </c>
      <c r="BV109" s="42">
        <f t="shared" ref="BV109:BW109" si="1976">1.21*D109/100</f>
        <v>163.4775885</v>
      </c>
      <c r="BW109" s="42">
        <f t="shared" si="1976"/>
        <v>146.5319255</v>
      </c>
      <c r="BX109" s="42">
        <f t="shared" si="1977"/>
        <v>310.009514</v>
      </c>
      <c r="BY109" s="42">
        <f t="shared" si="1978"/>
        <v>40.99299359</v>
      </c>
      <c r="BZ109" s="3"/>
    </row>
    <row r="110" ht="14.25" customHeight="1">
      <c r="A110" s="39"/>
      <c r="B110" s="40">
        <v>2.0</v>
      </c>
      <c r="C110" s="53" t="s">
        <v>135</v>
      </c>
      <c r="D110" s="42">
        <v>33087.16708043694</v>
      </c>
      <c r="E110" s="42">
        <v>32101.3589503588</v>
      </c>
      <c r="F110" s="42">
        <f t="shared" si="1929"/>
        <v>65188.52603</v>
      </c>
      <c r="G110" s="42"/>
      <c r="H110" s="42"/>
      <c r="I110" s="43">
        <f t="shared" si="1930"/>
        <v>1613.416019</v>
      </c>
      <c r="J110" s="43">
        <f t="shared" si="1931"/>
        <v>1540.078927</v>
      </c>
      <c r="K110" s="43">
        <f t="shared" ref="K110:L110" si="1979">(1*23.5*D110)/1000</f>
        <v>777.5484264</v>
      </c>
      <c r="L110" s="43">
        <f t="shared" si="1979"/>
        <v>754.3819353</v>
      </c>
      <c r="M110" s="42">
        <f t="shared" si="1933"/>
        <v>1531.930362</v>
      </c>
      <c r="N110" s="42">
        <f t="shared" ref="N110:O110" si="1980">4.99*D110/100</f>
        <v>1651.049637</v>
      </c>
      <c r="O110" s="42">
        <f t="shared" si="1980"/>
        <v>1601.857812</v>
      </c>
      <c r="P110" s="42">
        <f t="shared" si="1935"/>
        <v>3252.907449</v>
      </c>
      <c r="Q110" s="42">
        <f t="shared" ref="Q110:R110" si="1981">7.4*D110/100</f>
        <v>2448.450364</v>
      </c>
      <c r="R110" s="42">
        <f t="shared" si="1981"/>
        <v>2375.500562</v>
      </c>
      <c r="S110" s="42">
        <f t="shared" si="1937"/>
        <v>4823.950926</v>
      </c>
      <c r="T110" s="42">
        <f t="shared" ref="T110:U110" si="1982">12.23*D110/100</f>
        <v>4046.560534</v>
      </c>
      <c r="U110" s="42">
        <f t="shared" si="1982"/>
        <v>3925.9962</v>
      </c>
      <c r="V110" s="42">
        <f t="shared" si="1939"/>
        <v>7972.556734</v>
      </c>
      <c r="W110" s="43">
        <f t="shared" ref="W110:X110" si="1983">+T110-K110</f>
        <v>3269.012108</v>
      </c>
      <c r="X110" s="43">
        <f t="shared" si="1983"/>
        <v>3171.614264</v>
      </c>
      <c r="Y110" s="42">
        <f t="shared" si="1941"/>
        <v>6440.626372</v>
      </c>
      <c r="Z110" s="43">
        <f t="shared" ref="Z110:AA110" si="1984">4.1*D110/100</f>
        <v>1356.57385</v>
      </c>
      <c r="AA110" s="43">
        <f t="shared" si="1984"/>
        <v>1316.155717</v>
      </c>
      <c r="AB110" s="43">
        <f t="shared" si="1943"/>
        <v>2672.729567</v>
      </c>
      <c r="AC110" s="42">
        <f t="shared" ref="AC110:AD110" si="1985">2.1*D110/100</f>
        <v>694.8305087</v>
      </c>
      <c r="AD110" s="42">
        <f t="shared" si="1985"/>
        <v>674.128538</v>
      </c>
      <c r="AE110" s="42">
        <f t="shared" si="1945"/>
        <v>1368.959047</v>
      </c>
      <c r="AF110" s="42">
        <f t="shared" ref="AF110:AG110" si="1986">2.01*D110/100</f>
        <v>665.0520583</v>
      </c>
      <c r="AG110" s="42">
        <f t="shared" si="1986"/>
        <v>645.2373149</v>
      </c>
      <c r="AH110" s="42">
        <f t="shared" si="1947"/>
        <v>1310.289373</v>
      </c>
      <c r="AI110" s="42">
        <f t="shared" ref="AI110:AJ110" si="1987">1.93*D110/100</f>
        <v>638.5823247</v>
      </c>
      <c r="AJ110" s="42">
        <f t="shared" si="1987"/>
        <v>619.5562277</v>
      </c>
      <c r="AK110" s="42">
        <f t="shared" si="1949"/>
        <v>1258.138552</v>
      </c>
      <c r="AL110" s="42">
        <f t="shared" ref="AL110:AM110" si="1988">11.23*D110/100</f>
        <v>3715.688863</v>
      </c>
      <c r="AM110" s="42">
        <f t="shared" si="1988"/>
        <v>3604.98261</v>
      </c>
      <c r="AN110" s="42">
        <f t="shared" si="1951"/>
        <v>7320.671473</v>
      </c>
      <c r="AO110" s="43">
        <f t="shared" ref="AO110:AP110" si="1989">16.02*D110/100</f>
        <v>5300.564166</v>
      </c>
      <c r="AP110" s="43">
        <f t="shared" si="1989"/>
        <v>5142.637704</v>
      </c>
      <c r="AQ110" s="43">
        <f t="shared" si="1953"/>
        <v>10443.20187</v>
      </c>
      <c r="AR110" s="42">
        <f t="shared" ref="AR110:AS110" si="1990">65.63*D110/100</f>
        <v>21715.10775</v>
      </c>
      <c r="AS110" s="42">
        <f t="shared" si="1990"/>
        <v>21068.12188</v>
      </c>
      <c r="AT110" s="42">
        <f t="shared" si="1955"/>
        <v>42783.22963</v>
      </c>
      <c r="AU110" s="42">
        <f t="shared" ref="AU110:AV110" si="1991">30.91*D110/100</f>
        <v>10227.24334</v>
      </c>
      <c r="AV110" s="42">
        <f t="shared" si="1991"/>
        <v>9922.530052</v>
      </c>
      <c r="AW110" s="42">
        <f t="shared" si="1957"/>
        <v>20149.7734</v>
      </c>
      <c r="AX110" s="42">
        <f t="shared" ref="AX110:AY110" si="1992">68*D110/100</f>
        <v>22499.27361</v>
      </c>
      <c r="AY110" s="42">
        <f t="shared" si="1992"/>
        <v>21828.92409</v>
      </c>
      <c r="AZ110" s="42">
        <f t="shared" si="1959"/>
        <v>44328.1977</v>
      </c>
      <c r="BA110" s="42">
        <f t="shared" ref="BA110:BB110" si="1993">1.2*D110/100</f>
        <v>397.046005</v>
      </c>
      <c r="BB110" s="42">
        <f t="shared" si="1993"/>
        <v>385.2163074</v>
      </c>
      <c r="BC110" s="42">
        <f t="shared" si="1961"/>
        <v>782.2623124</v>
      </c>
      <c r="BD110" s="42">
        <f t="shared" si="1962"/>
        <v>9925.740187</v>
      </c>
      <c r="BE110" s="42">
        <f t="shared" si="1963"/>
        <v>8285.360745</v>
      </c>
      <c r="BF110" s="42">
        <f t="shared" si="1964"/>
        <v>5437.970206</v>
      </c>
      <c r="BG110" s="42">
        <f t="shared" ref="BG110:BH110" si="1994">2.11*D110/100</f>
        <v>698.1392254</v>
      </c>
      <c r="BH110" s="42">
        <f t="shared" si="1994"/>
        <v>677.3386739</v>
      </c>
      <c r="BI110" s="42">
        <f t="shared" si="1966"/>
        <v>1375.477899</v>
      </c>
      <c r="BJ110" s="42">
        <f t="shared" ref="BJ110:BK110" si="1995">0.55*D110/100</f>
        <v>181.9794189</v>
      </c>
      <c r="BK110" s="42">
        <f t="shared" si="1995"/>
        <v>176.5574742</v>
      </c>
      <c r="BL110" s="42">
        <f t="shared" si="1968"/>
        <v>358.5368932</v>
      </c>
      <c r="BM110" s="42">
        <f t="shared" ref="BM110:BN110" si="1996">67.31*D110/100</f>
        <v>22270.97216</v>
      </c>
      <c r="BN110" s="42">
        <f t="shared" si="1996"/>
        <v>21607.42471</v>
      </c>
      <c r="BO110" s="42">
        <f t="shared" si="1970"/>
        <v>43878.39687</v>
      </c>
      <c r="BP110" s="42">
        <f t="shared" si="1971"/>
        <v>3689.219129</v>
      </c>
      <c r="BQ110" s="42">
        <f t="shared" si="1972"/>
        <v>3694.866415</v>
      </c>
      <c r="BR110" s="42">
        <f t="shared" si="1973"/>
        <v>7384.085545</v>
      </c>
      <c r="BS110" s="42">
        <f t="shared" ref="BS110:BT110" si="1997">3.87*D110/100</f>
        <v>1280.473366</v>
      </c>
      <c r="BT110" s="42">
        <f t="shared" si="1997"/>
        <v>1242.322591</v>
      </c>
      <c r="BU110" s="42">
        <f t="shared" si="1975"/>
        <v>2522.795957</v>
      </c>
      <c r="BV110" s="42">
        <f t="shared" ref="BV110:BW110" si="1998">1.21*D110/100</f>
        <v>400.3547217</v>
      </c>
      <c r="BW110" s="42">
        <f t="shared" si="1998"/>
        <v>388.4264433</v>
      </c>
      <c r="BX110" s="42">
        <f t="shared" si="1977"/>
        <v>788.781165</v>
      </c>
      <c r="BY110" s="42">
        <f t="shared" si="1978"/>
        <v>104.3016416</v>
      </c>
      <c r="BZ110" s="3"/>
    </row>
    <row r="111" ht="14.25" customHeight="1">
      <c r="A111" s="39"/>
      <c r="B111" s="40">
        <v>3.0</v>
      </c>
      <c r="C111" s="53" t="s">
        <v>136</v>
      </c>
      <c r="D111" s="42">
        <v>22326.09073982125</v>
      </c>
      <c r="E111" s="42">
        <v>21178.433486050217</v>
      </c>
      <c r="F111" s="42">
        <f t="shared" si="1929"/>
        <v>43504.52423</v>
      </c>
      <c r="G111" s="42"/>
      <c r="H111" s="42"/>
      <c r="I111" s="43">
        <f t="shared" si="1930"/>
        <v>1076.736975</v>
      </c>
      <c r="J111" s="43">
        <f t="shared" si="1931"/>
        <v>1027.794385</v>
      </c>
      <c r="K111" s="43">
        <f t="shared" ref="K111:L111" si="1999">(1*23.5*D111)/1000</f>
        <v>524.6631324</v>
      </c>
      <c r="L111" s="43">
        <f t="shared" si="1999"/>
        <v>497.6931869</v>
      </c>
      <c r="M111" s="42">
        <f t="shared" si="1933"/>
        <v>1022.356319</v>
      </c>
      <c r="N111" s="42">
        <f t="shared" ref="N111:O111" si="2000">4.99*D111/100</f>
        <v>1114.071928</v>
      </c>
      <c r="O111" s="42">
        <f t="shared" si="2000"/>
        <v>1056.803831</v>
      </c>
      <c r="P111" s="42">
        <f t="shared" si="1935"/>
        <v>2170.875759</v>
      </c>
      <c r="Q111" s="42">
        <f t="shared" ref="Q111:R111" si="2001">7.4*D111/100</f>
        <v>1652.130715</v>
      </c>
      <c r="R111" s="42">
        <f t="shared" si="2001"/>
        <v>1567.204078</v>
      </c>
      <c r="S111" s="42">
        <f t="shared" si="1937"/>
        <v>3219.334793</v>
      </c>
      <c r="T111" s="42">
        <f t="shared" ref="T111:U111" si="2002">12.23*D111/100</f>
        <v>2730.480897</v>
      </c>
      <c r="U111" s="42">
        <f t="shared" si="2002"/>
        <v>2590.122415</v>
      </c>
      <c r="V111" s="42">
        <f t="shared" si="1939"/>
        <v>5320.603313</v>
      </c>
      <c r="W111" s="43">
        <f t="shared" ref="W111:X111" si="2003">+T111-K111</f>
        <v>2205.817765</v>
      </c>
      <c r="X111" s="43">
        <f t="shared" si="2003"/>
        <v>2092.429228</v>
      </c>
      <c r="Y111" s="42">
        <f t="shared" si="1941"/>
        <v>4298.246994</v>
      </c>
      <c r="Z111" s="43">
        <f t="shared" ref="Z111:AA111" si="2004">4.1*D111/100</f>
        <v>915.3697203</v>
      </c>
      <c r="AA111" s="43">
        <f t="shared" si="2004"/>
        <v>868.3157729</v>
      </c>
      <c r="AB111" s="43">
        <f t="shared" si="1943"/>
        <v>1783.685493</v>
      </c>
      <c r="AC111" s="42">
        <f t="shared" ref="AC111:AD111" si="2005">2.1*D111/100</f>
        <v>468.8479055</v>
      </c>
      <c r="AD111" s="42">
        <f t="shared" si="2005"/>
        <v>444.7471032</v>
      </c>
      <c r="AE111" s="42">
        <f t="shared" si="1945"/>
        <v>913.5950087</v>
      </c>
      <c r="AF111" s="42">
        <f t="shared" ref="AF111:AG111" si="2006">2.01*D111/100</f>
        <v>448.7544239</v>
      </c>
      <c r="AG111" s="42">
        <f t="shared" si="2006"/>
        <v>425.6865131</v>
      </c>
      <c r="AH111" s="42">
        <f t="shared" si="1947"/>
        <v>874.4409369</v>
      </c>
      <c r="AI111" s="42">
        <f t="shared" ref="AI111:AJ111" si="2007">1.93*D111/100</f>
        <v>430.8935513</v>
      </c>
      <c r="AJ111" s="42">
        <f t="shared" si="2007"/>
        <v>408.7437663</v>
      </c>
      <c r="AK111" s="42">
        <f t="shared" si="1949"/>
        <v>839.6373176</v>
      </c>
      <c r="AL111" s="42">
        <f t="shared" ref="AL111:AM111" si="2008">11.23*D111/100</f>
        <v>2507.21999</v>
      </c>
      <c r="AM111" s="42">
        <f t="shared" si="2008"/>
        <v>2378.33808</v>
      </c>
      <c r="AN111" s="42">
        <f t="shared" si="1951"/>
        <v>4885.558071</v>
      </c>
      <c r="AO111" s="43">
        <f t="shared" ref="AO111:AP111" si="2009">16.02*D111/100</f>
        <v>3576.639737</v>
      </c>
      <c r="AP111" s="43">
        <f t="shared" si="2009"/>
        <v>3392.785044</v>
      </c>
      <c r="AQ111" s="43">
        <f t="shared" si="1953"/>
        <v>6969.424781</v>
      </c>
      <c r="AR111" s="42">
        <f t="shared" ref="AR111:AS111" si="2010">65.63*D111/100</f>
        <v>14652.61335</v>
      </c>
      <c r="AS111" s="42">
        <f t="shared" si="2010"/>
        <v>13899.4059</v>
      </c>
      <c r="AT111" s="42">
        <f t="shared" si="1955"/>
        <v>28552.01925</v>
      </c>
      <c r="AU111" s="42">
        <f t="shared" ref="AU111:AV111" si="2011">30.91*D111/100</f>
        <v>6900.994648</v>
      </c>
      <c r="AV111" s="42">
        <f t="shared" si="2011"/>
        <v>6546.253791</v>
      </c>
      <c r="AW111" s="42">
        <f t="shared" si="1957"/>
        <v>13447.24844</v>
      </c>
      <c r="AX111" s="42">
        <f t="shared" ref="AX111:AY111" si="2012">68*D111/100</f>
        <v>15181.7417</v>
      </c>
      <c r="AY111" s="42">
        <f t="shared" si="2012"/>
        <v>14401.33477</v>
      </c>
      <c r="AZ111" s="42">
        <f t="shared" si="1959"/>
        <v>29583.07647</v>
      </c>
      <c r="BA111" s="42">
        <f t="shared" ref="BA111:BB111" si="2013">1.2*D111/100</f>
        <v>267.9130889</v>
      </c>
      <c r="BB111" s="42">
        <f t="shared" si="2013"/>
        <v>254.1412018</v>
      </c>
      <c r="BC111" s="42">
        <f t="shared" si="1961"/>
        <v>522.0542907</v>
      </c>
      <c r="BD111" s="42">
        <f t="shared" si="1962"/>
        <v>6548.371634</v>
      </c>
      <c r="BE111" s="42">
        <f t="shared" si="1963"/>
        <v>5466.153683</v>
      </c>
      <c r="BF111" s="42">
        <f t="shared" si="1964"/>
        <v>3587.626633</v>
      </c>
      <c r="BG111" s="42">
        <f t="shared" ref="BG111:BH111" si="2014">2.11*D111/100</f>
        <v>471.0805146</v>
      </c>
      <c r="BH111" s="42">
        <f t="shared" si="2014"/>
        <v>446.8649466</v>
      </c>
      <c r="BI111" s="42">
        <f t="shared" si="1966"/>
        <v>917.9454612</v>
      </c>
      <c r="BJ111" s="42">
        <f t="shared" ref="BJ111:BK111" si="2015">0.55*D111/100</f>
        <v>122.7934991</v>
      </c>
      <c r="BK111" s="42">
        <f t="shared" si="2015"/>
        <v>116.4813842</v>
      </c>
      <c r="BL111" s="42">
        <f t="shared" si="1968"/>
        <v>239.2748832</v>
      </c>
      <c r="BM111" s="42">
        <f t="shared" ref="BM111:BN111" si="2016">67.31*D111/100</f>
        <v>15027.69168</v>
      </c>
      <c r="BN111" s="42">
        <f t="shared" si="2016"/>
        <v>14255.20358</v>
      </c>
      <c r="BO111" s="42">
        <f t="shared" si="1970"/>
        <v>29282.89526</v>
      </c>
      <c r="BP111" s="42">
        <f t="shared" si="1971"/>
        <v>2489.359117</v>
      </c>
      <c r="BQ111" s="42">
        <f t="shared" si="1972"/>
        <v>2437.637694</v>
      </c>
      <c r="BR111" s="42">
        <f t="shared" si="1973"/>
        <v>4926.996812</v>
      </c>
      <c r="BS111" s="42">
        <f t="shared" ref="BS111:BT111" si="2017">3.87*D111/100</f>
        <v>864.0197116</v>
      </c>
      <c r="BT111" s="42">
        <f t="shared" si="2017"/>
        <v>819.6053759</v>
      </c>
      <c r="BU111" s="42">
        <f t="shared" si="1975"/>
        <v>1683.625088</v>
      </c>
      <c r="BV111" s="42">
        <f t="shared" ref="BV111:BW111" si="2018">1.21*D111/100</f>
        <v>270.145698</v>
      </c>
      <c r="BW111" s="42">
        <f t="shared" si="2018"/>
        <v>256.2590452</v>
      </c>
      <c r="BX111" s="42">
        <f t="shared" si="1977"/>
        <v>526.4047431</v>
      </c>
      <c r="BY111" s="42">
        <f t="shared" si="1978"/>
        <v>69.60723876</v>
      </c>
      <c r="BZ111" s="3"/>
    </row>
    <row r="112" ht="18.75" customHeight="1">
      <c r="A112" s="39"/>
      <c r="B112" s="40">
        <v>4.0</v>
      </c>
      <c r="C112" s="53" t="s">
        <v>137</v>
      </c>
      <c r="D112" s="42">
        <v>25280.197678748755</v>
      </c>
      <c r="E112" s="42">
        <v>21086.131073780318</v>
      </c>
      <c r="F112" s="42">
        <f t="shared" si="1929"/>
        <v>46366.32875</v>
      </c>
      <c r="G112" s="42"/>
      <c r="H112" s="42"/>
      <c r="I112" s="43">
        <f t="shared" si="1930"/>
        <v>1147.566637</v>
      </c>
      <c r="J112" s="43">
        <f t="shared" si="1931"/>
        <v>1095.404517</v>
      </c>
      <c r="K112" s="43">
        <f t="shared" ref="K112:L112" si="2019">(1*23.5*D112)/1000</f>
        <v>594.0846455</v>
      </c>
      <c r="L112" s="43">
        <f t="shared" si="2019"/>
        <v>495.5240802</v>
      </c>
      <c r="M112" s="42">
        <f t="shared" si="1933"/>
        <v>1089.608726</v>
      </c>
      <c r="N112" s="42">
        <f t="shared" ref="N112:O112" si="2020">4.99*D112/100</f>
        <v>1261.481864</v>
      </c>
      <c r="O112" s="42">
        <f t="shared" si="2020"/>
        <v>1052.197941</v>
      </c>
      <c r="P112" s="42">
        <f t="shared" si="1935"/>
        <v>2313.679805</v>
      </c>
      <c r="Q112" s="42">
        <f t="shared" ref="Q112:R112" si="2021">7.4*D112/100</f>
        <v>1870.734628</v>
      </c>
      <c r="R112" s="42">
        <f t="shared" si="2021"/>
        <v>1560.373699</v>
      </c>
      <c r="S112" s="42">
        <f t="shared" si="1937"/>
        <v>3431.108328</v>
      </c>
      <c r="T112" s="42">
        <f t="shared" ref="T112:U112" si="2022">12.23*D112/100</f>
        <v>3091.768176</v>
      </c>
      <c r="U112" s="42">
        <f t="shared" si="2022"/>
        <v>2578.83383</v>
      </c>
      <c r="V112" s="42">
        <f t="shared" si="1939"/>
        <v>5670.602006</v>
      </c>
      <c r="W112" s="43">
        <f t="shared" ref="W112:X112" si="2023">+T112-K112</f>
        <v>2497.683531</v>
      </c>
      <c r="X112" s="43">
        <f t="shared" si="2023"/>
        <v>2083.30975</v>
      </c>
      <c r="Y112" s="42">
        <f t="shared" si="1941"/>
        <v>4580.993281</v>
      </c>
      <c r="Z112" s="43">
        <f t="shared" ref="Z112:AA112" si="2024">4.1*D112/100</f>
        <v>1036.488105</v>
      </c>
      <c r="AA112" s="43">
        <f t="shared" si="2024"/>
        <v>864.531374</v>
      </c>
      <c r="AB112" s="43">
        <f t="shared" si="1943"/>
        <v>1901.019479</v>
      </c>
      <c r="AC112" s="42">
        <f t="shared" ref="AC112:AD112" si="2025">2.1*D112/100</f>
        <v>530.8841513</v>
      </c>
      <c r="AD112" s="42">
        <f t="shared" si="2025"/>
        <v>442.8087525</v>
      </c>
      <c r="AE112" s="42">
        <f t="shared" si="1945"/>
        <v>973.6929038</v>
      </c>
      <c r="AF112" s="42">
        <f t="shared" ref="AF112:AG112" si="2026">2.01*D112/100</f>
        <v>508.1319733</v>
      </c>
      <c r="AG112" s="42">
        <f t="shared" si="2026"/>
        <v>423.8312346</v>
      </c>
      <c r="AH112" s="42">
        <f t="shared" si="1947"/>
        <v>931.9632079</v>
      </c>
      <c r="AI112" s="42">
        <f t="shared" ref="AI112:AJ112" si="2027">1.93*D112/100</f>
        <v>487.9078152</v>
      </c>
      <c r="AJ112" s="42">
        <f t="shared" si="2027"/>
        <v>406.9623297</v>
      </c>
      <c r="AK112" s="42">
        <f t="shared" si="1949"/>
        <v>894.8701449</v>
      </c>
      <c r="AL112" s="42">
        <f t="shared" ref="AL112:AM112" si="2028">11.23*D112/100</f>
        <v>2838.966199</v>
      </c>
      <c r="AM112" s="42">
        <f t="shared" si="2028"/>
        <v>2367.97252</v>
      </c>
      <c r="AN112" s="42">
        <f t="shared" si="1951"/>
        <v>5206.938719</v>
      </c>
      <c r="AO112" s="43">
        <f t="shared" ref="AO112:AP112" si="2029">16.02*D112/100</f>
        <v>4049.887668</v>
      </c>
      <c r="AP112" s="43">
        <f t="shared" si="2029"/>
        <v>3377.998198</v>
      </c>
      <c r="AQ112" s="43">
        <f t="shared" si="1953"/>
        <v>7427.885866</v>
      </c>
      <c r="AR112" s="42">
        <f t="shared" ref="AR112:AS112" si="2030">65.63*D112/100</f>
        <v>16591.39374</v>
      </c>
      <c r="AS112" s="42">
        <f t="shared" si="2030"/>
        <v>13838.82782</v>
      </c>
      <c r="AT112" s="42">
        <f t="shared" si="1955"/>
        <v>30430.22156</v>
      </c>
      <c r="AU112" s="42">
        <f t="shared" ref="AU112:AV112" si="2031">30.91*D112/100</f>
        <v>7814.109103</v>
      </c>
      <c r="AV112" s="42">
        <f t="shared" si="2031"/>
        <v>6517.723115</v>
      </c>
      <c r="AW112" s="42">
        <f t="shared" si="1957"/>
        <v>14331.83222</v>
      </c>
      <c r="AX112" s="42">
        <f t="shared" ref="AX112:AY112" si="2032">68*D112/100</f>
        <v>17190.53442</v>
      </c>
      <c r="AY112" s="42">
        <f t="shared" si="2032"/>
        <v>14338.56913</v>
      </c>
      <c r="AZ112" s="42">
        <f t="shared" si="1959"/>
        <v>31529.10355</v>
      </c>
      <c r="BA112" s="42">
        <f t="shared" ref="BA112:BB112" si="2033">1.2*D112/100</f>
        <v>303.3623721</v>
      </c>
      <c r="BB112" s="42">
        <f t="shared" si="2033"/>
        <v>253.0335729</v>
      </c>
      <c r="BC112" s="42">
        <f t="shared" si="1961"/>
        <v>556.395945</v>
      </c>
      <c r="BD112" s="42">
        <f t="shared" si="1962"/>
        <v>6519.831728</v>
      </c>
      <c r="BE112" s="42">
        <f t="shared" si="1963"/>
        <v>5442.33043</v>
      </c>
      <c r="BF112" s="42">
        <f t="shared" si="1964"/>
        <v>3571.990604</v>
      </c>
      <c r="BG112" s="42">
        <f t="shared" ref="BG112:BH112" si="2034">2.11*D112/100</f>
        <v>533.412171</v>
      </c>
      <c r="BH112" s="42">
        <f t="shared" si="2034"/>
        <v>444.9173657</v>
      </c>
      <c r="BI112" s="42">
        <f t="shared" si="1966"/>
        <v>978.3295367</v>
      </c>
      <c r="BJ112" s="42">
        <f t="shared" ref="BJ112:BK112" si="2035">0.55*D112/100</f>
        <v>139.0410872</v>
      </c>
      <c r="BK112" s="42">
        <f t="shared" si="2035"/>
        <v>115.9737209</v>
      </c>
      <c r="BL112" s="42">
        <f t="shared" si="1968"/>
        <v>255.0148081</v>
      </c>
      <c r="BM112" s="42">
        <f t="shared" ref="BM112:BN112" si="2036">67.31*D112/100</f>
        <v>17016.10106</v>
      </c>
      <c r="BN112" s="42">
        <f t="shared" si="2036"/>
        <v>14193.07483</v>
      </c>
      <c r="BO112" s="42">
        <f t="shared" si="1970"/>
        <v>31209.17588</v>
      </c>
      <c r="BP112" s="42">
        <f t="shared" si="1971"/>
        <v>2818.742041</v>
      </c>
      <c r="BQ112" s="42">
        <f t="shared" si="1972"/>
        <v>2427.013687</v>
      </c>
      <c r="BR112" s="42">
        <f t="shared" si="1973"/>
        <v>5245.755728</v>
      </c>
      <c r="BS112" s="42">
        <f t="shared" ref="BS112:BT112" si="2037">3.87*D112/100</f>
        <v>978.3436502</v>
      </c>
      <c r="BT112" s="42">
        <f t="shared" si="2037"/>
        <v>816.0332726</v>
      </c>
      <c r="BU112" s="42">
        <f t="shared" si="1975"/>
        <v>1794.376923</v>
      </c>
      <c r="BV112" s="42">
        <f t="shared" ref="BV112:BW112" si="2038">1.21*D112/100</f>
        <v>305.8903919</v>
      </c>
      <c r="BW112" s="42">
        <f t="shared" si="2038"/>
        <v>255.142186</v>
      </c>
      <c r="BX112" s="42">
        <f t="shared" si="1977"/>
        <v>561.0325779</v>
      </c>
      <c r="BY112" s="42">
        <f t="shared" si="1978"/>
        <v>74.186126</v>
      </c>
      <c r="BZ112" s="3"/>
    </row>
    <row r="113" ht="14.25" customHeight="1">
      <c r="A113" s="85" t="s">
        <v>138</v>
      </c>
      <c r="B113" s="86"/>
      <c r="C113" s="87"/>
      <c r="D113" s="83">
        <f t="shared" ref="D113:F113" si="2039">D7+D15+D21+D34+D44+D52+D59+D65+D75+D85+D96+D108</f>
        <v>654804</v>
      </c>
      <c r="E113" s="83">
        <f t="shared" si="2039"/>
        <v>628392</v>
      </c>
      <c r="F113" s="83">
        <f t="shared" si="2039"/>
        <v>1283196</v>
      </c>
      <c r="G113" s="83">
        <v>28870.0</v>
      </c>
      <c r="H113" s="88">
        <v>22.0</v>
      </c>
      <c r="I113" s="83">
        <f t="shared" ref="I113:BY113" si="2040">I7+I15+I21+I34+I44+I52+I59+I65+I75+I85+I96+I108</f>
        <v>31759.101</v>
      </c>
      <c r="J113" s="83">
        <f t="shared" si="2040"/>
        <v>30315.5055</v>
      </c>
      <c r="K113" s="83">
        <f t="shared" si="2040"/>
        <v>15387.894</v>
      </c>
      <c r="L113" s="83">
        <f t="shared" si="2040"/>
        <v>14767.212</v>
      </c>
      <c r="M113" s="83">
        <f t="shared" si="2040"/>
        <v>30155.106</v>
      </c>
      <c r="N113" s="83">
        <f t="shared" si="2040"/>
        <v>32674.7196</v>
      </c>
      <c r="O113" s="83">
        <f t="shared" si="2040"/>
        <v>31356.7608</v>
      </c>
      <c r="P113" s="83">
        <f t="shared" si="2040"/>
        <v>64031.4804</v>
      </c>
      <c r="Q113" s="83">
        <f t="shared" si="2040"/>
        <v>48455.496</v>
      </c>
      <c r="R113" s="83">
        <f t="shared" si="2040"/>
        <v>46501.008</v>
      </c>
      <c r="S113" s="83">
        <f t="shared" si="2040"/>
        <v>94956.504</v>
      </c>
      <c r="T113" s="83">
        <f t="shared" si="2040"/>
        <v>80082.5292</v>
      </c>
      <c r="U113" s="83">
        <f t="shared" si="2040"/>
        <v>76852.3416</v>
      </c>
      <c r="V113" s="83">
        <f t="shared" si="2040"/>
        <v>156934.8708</v>
      </c>
      <c r="W113" s="83">
        <f t="shared" si="2040"/>
        <v>64694.6352</v>
      </c>
      <c r="X113" s="83">
        <f t="shared" si="2040"/>
        <v>62085.1296</v>
      </c>
      <c r="Y113" s="83">
        <f t="shared" si="2040"/>
        <v>126779.7648</v>
      </c>
      <c r="Z113" s="83">
        <f t="shared" si="2040"/>
        <v>26846.964</v>
      </c>
      <c r="AA113" s="83">
        <f t="shared" si="2040"/>
        <v>25764.072</v>
      </c>
      <c r="AB113" s="83">
        <f t="shared" si="2040"/>
        <v>52611.036</v>
      </c>
      <c r="AC113" s="83">
        <f t="shared" si="2040"/>
        <v>13750.884</v>
      </c>
      <c r="AD113" s="83">
        <f t="shared" si="2040"/>
        <v>13196.232</v>
      </c>
      <c r="AE113" s="83">
        <f t="shared" si="2040"/>
        <v>26947.116</v>
      </c>
      <c r="AF113" s="83">
        <f t="shared" si="2040"/>
        <v>13161.5604</v>
      </c>
      <c r="AG113" s="83">
        <f t="shared" si="2040"/>
        <v>12630.6792</v>
      </c>
      <c r="AH113" s="83">
        <f t="shared" si="2040"/>
        <v>25792.2396</v>
      </c>
      <c r="AI113" s="83">
        <f t="shared" si="2040"/>
        <v>12637.7172</v>
      </c>
      <c r="AJ113" s="83">
        <f t="shared" si="2040"/>
        <v>12127.9656</v>
      </c>
      <c r="AK113" s="83">
        <f t="shared" si="2040"/>
        <v>24765.6828</v>
      </c>
      <c r="AL113" s="83">
        <f t="shared" si="2040"/>
        <v>73534.4892</v>
      </c>
      <c r="AM113" s="83">
        <f t="shared" si="2040"/>
        <v>70568.4216</v>
      </c>
      <c r="AN113" s="83">
        <f t="shared" si="2040"/>
        <v>144102.9108</v>
      </c>
      <c r="AO113" s="83">
        <f t="shared" si="2040"/>
        <v>104899.6008</v>
      </c>
      <c r="AP113" s="83">
        <f t="shared" si="2040"/>
        <v>100668.3984</v>
      </c>
      <c r="AQ113" s="83">
        <f t="shared" si="2040"/>
        <v>205567.9992</v>
      </c>
      <c r="AR113" s="83">
        <f t="shared" si="2040"/>
        <v>429747.8652</v>
      </c>
      <c r="AS113" s="83">
        <f t="shared" si="2040"/>
        <v>412413.6696</v>
      </c>
      <c r="AT113" s="83">
        <f t="shared" si="2040"/>
        <v>842161.5348</v>
      </c>
      <c r="AU113" s="83">
        <f t="shared" si="2040"/>
        <v>202399.9164</v>
      </c>
      <c r="AV113" s="83">
        <f t="shared" si="2040"/>
        <v>194235.9672</v>
      </c>
      <c r="AW113" s="83">
        <f t="shared" si="2040"/>
        <v>396635.8836</v>
      </c>
      <c r="AX113" s="83">
        <f t="shared" si="2040"/>
        <v>445266.72</v>
      </c>
      <c r="AY113" s="83">
        <f t="shared" si="2040"/>
        <v>427306.56</v>
      </c>
      <c r="AZ113" s="83">
        <f t="shared" si="2040"/>
        <v>872573.28</v>
      </c>
      <c r="BA113" s="83">
        <f t="shared" si="2040"/>
        <v>7857.648</v>
      </c>
      <c r="BB113" s="83">
        <f t="shared" si="2040"/>
        <v>7540.704</v>
      </c>
      <c r="BC113" s="83">
        <f t="shared" si="2040"/>
        <v>15398.352</v>
      </c>
      <c r="BD113" s="83">
        <f t="shared" si="2040"/>
        <v>194298.8064</v>
      </c>
      <c r="BE113" s="83">
        <f t="shared" si="2040"/>
        <v>162187.9752</v>
      </c>
      <c r="BF113" s="83">
        <f t="shared" si="2040"/>
        <v>106449.6048</v>
      </c>
      <c r="BG113" s="83">
        <f t="shared" si="2040"/>
        <v>13816.3644</v>
      </c>
      <c r="BH113" s="83">
        <f t="shared" si="2040"/>
        <v>13259.0712</v>
      </c>
      <c r="BI113" s="83">
        <f t="shared" si="2040"/>
        <v>27075.4356</v>
      </c>
      <c r="BJ113" s="83">
        <f t="shared" si="2040"/>
        <v>3601.422</v>
      </c>
      <c r="BK113" s="83">
        <f t="shared" si="2040"/>
        <v>3456.156</v>
      </c>
      <c r="BL113" s="83">
        <f t="shared" si="2040"/>
        <v>7057.578</v>
      </c>
      <c r="BM113" s="83">
        <f t="shared" si="2040"/>
        <v>440748.5724</v>
      </c>
      <c r="BN113" s="83">
        <f t="shared" si="2040"/>
        <v>422970.6552</v>
      </c>
      <c r="BO113" s="83">
        <f t="shared" si="2040"/>
        <v>863719.2276</v>
      </c>
      <c r="BP113" s="83">
        <f t="shared" si="2040"/>
        <v>73010.646</v>
      </c>
      <c r="BQ113" s="83">
        <f t="shared" si="2040"/>
        <v>72327.9192</v>
      </c>
      <c r="BR113" s="83">
        <f t="shared" si="2040"/>
        <v>145338.5652</v>
      </c>
      <c r="BS113" s="83">
        <f t="shared" si="2040"/>
        <v>25340.9148</v>
      </c>
      <c r="BT113" s="83">
        <f t="shared" si="2040"/>
        <v>24318.7704</v>
      </c>
      <c r="BU113" s="83">
        <f t="shared" si="2040"/>
        <v>49659.6852</v>
      </c>
      <c r="BV113" s="83">
        <f t="shared" si="2040"/>
        <v>7923.1284</v>
      </c>
      <c r="BW113" s="83">
        <f t="shared" si="2040"/>
        <v>7603.5432</v>
      </c>
      <c r="BX113" s="83">
        <f t="shared" si="2040"/>
        <v>15526.6716</v>
      </c>
      <c r="BY113" s="83">
        <f t="shared" si="2040"/>
        <v>2053.1136</v>
      </c>
      <c r="BZ113" s="89"/>
    </row>
    <row r="114" ht="14.25" customHeight="1">
      <c r="A114" s="90"/>
      <c r="B114" s="2"/>
      <c r="C114" s="2"/>
      <c r="D114" s="3"/>
      <c r="E114" s="3"/>
      <c r="F114" s="91"/>
      <c r="G114" s="92"/>
      <c r="H114" s="74"/>
      <c r="I114" s="3"/>
      <c r="J114" s="3"/>
      <c r="K114" s="3"/>
      <c r="L114" s="3"/>
      <c r="M114" s="3"/>
      <c r="N114" s="3"/>
      <c r="O114" s="3"/>
      <c r="P114" s="3"/>
      <c r="Q114" s="93"/>
      <c r="R114" s="9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</row>
    <row r="115" ht="14.25" customHeight="1">
      <c r="A115" s="3"/>
      <c r="B115" s="94" t="s">
        <v>139</v>
      </c>
      <c r="C115" s="95"/>
      <c r="D115" s="95"/>
      <c r="E115" s="95"/>
      <c r="F115" s="96"/>
      <c r="G115" s="97">
        <v>28870.0</v>
      </c>
      <c r="H115" s="98"/>
      <c r="I115" s="83">
        <v>31757.0</v>
      </c>
      <c r="J115" s="83">
        <v>30314.0</v>
      </c>
      <c r="K115" s="83">
        <v>15158.0</v>
      </c>
      <c r="L115" s="83">
        <v>14942.0</v>
      </c>
      <c r="M115" s="83">
        <f>K115+L115</f>
        <v>30100</v>
      </c>
      <c r="N115" s="83">
        <v>30339.0</v>
      </c>
      <c r="O115" s="83">
        <v>29705.0</v>
      </c>
      <c r="P115" s="83">
        <f>N115+O115</f>
        <v>60044</v>
      </c>
      <c r="Q115" s="83">
        <v>45561.0</v>
      </c>
      <c r="R115" s="83">
        <v>44387.0</v>
      </c>
      <c r="S115" s="83">
        <f>Q115+R115</f>
        <v>89948</v>
      </c>
      <c r="T115" s="83">
        <v>75935.0</v>
      </c>
      <c r="U115" s="83">
        <v>73582.0</v>
      </c>
      <c r="V115" s="83">
        <f>T115+U115</f>
        <v>149517</v>
      </c>
      <c r="W115" s="83">
        <v>60777.0</v>
      </c>
      <c r="X115" s="83">
        <v>58640.0</v>
      </c>
      <c r="Y115" s="83">
        <f>W115+X115</f>
        <v>119417</v>
      </c>
      <c r="Z115" s="83">
        <f t="shared" ref="Z115:AB115" si="2041">Z9+Z17+Z23+Z36+Z46+Z54+Z61+Z67+Z77+Z87+Z98+Z110</f>
        <v>4904.512345</v>
      </c>
      <c r="AA115" s="83">
        <f t="shared" si="2041"/>
        <v>4752.117734</v>
      </c>
      <c r="AB115" s="83">
        <f t="shared" si="2041"/>
        <v>9656.63008</v>
      </c>
      <c r="AC115" s="83">
        <v>14209.0</v>
      </c>
      <c r="AD115" s="83">
        <v>13519.0</v>
      </c>
      <c r="AE115" s="83">
        <f>AC115+AD115</f>
        <v>27728</v>
      </c>
      <c r="AF115" s="83">
        <v>13314.0</v>
      </c>
      <c r="AG115" s="83">
        <v>12597.0</v>
      </c>
      <c r="AH115" s="83">
        <f>AF115+AG115</f>
        <v>25911</v>
      </c>
      <c r="AI115" s="83">
        <v>12600.0</v>
      </c>
      <c r="AJ115" s="83">
        <v>11751.0</v>
      </c>
      <c r="AK115" s="83">
        <f>AI115+AJ115</f>
        <v>24351</v>
      </c>
      <c r="AL115" s="83">
        <v>74876.0</v>
      </c>
      <c r="AM115" s="83">
        <v>70416.0</v>
      </c>
      <c r="AN115" s="83">
        <f>AL115+AM115</f>
        <v>145292</v>
      </c>
      <c r="AO115" s="83">
        <f t="shared" ref="AO115:AQ115" si="2042">AO9+AO17+AO23+AO36+AO46+AO54+AO61+AO67+AO77+AO87+AO98+AO110</f>
        <v>19163.48482</v>
      </c>
      <c r="AP115" s="83">
        <f t="shared" si="2042"/>
        <v>18568.03076</v>
      </c>
      <c r="AQ115" s="83">
        <f t="shared" si="2042"/>
        <v>37731.51558</v>
      </c>
      <c r="AR115" s="83">
        <v>427616.0</v>
      </c>
      <c r="AS115" s="83">
        <v>408886.0</v>
      </c>
      <c r="AT115" s="83">
        <f>AR115+AS115</f>
        <v>836502</v>
      </c>
      <c r="AU115" s="83">
        <v>200901.0</v>
      </c>
      <c r="AV115" s="83">
        <v>192370.0</v>
      </c>
      <c r="AW115" s="83">
        <f>AU115+AV115</f>
        <v>393271</v>
      </c>
      <c r="AX115" s="83">
        <v>446335.0</v>
      </c>
      <c r="AY115" s="83">
        <v>427717.0</v>
      </c>
      <c r="AZ115" s="83">
        <f>AX115+AY115</f>
        <v>874052</v>
      </c>
      <c r="BA115" s="83">
        <v>7568.0</v>
      </c>
      <c r="BB115" s="83">
        <v>8305.0</v>
      </c>
      <c r="BC115" s="83">
        <f>BA115+BB115</f>
        <v>15873</v>
      </c>
      <c r="BD115" s="83">
        <v>319667.0</v>
      </c>
      <c r="BE115" s="83">
        <v>394028.0</v>
      </c>
      <c r="BF115" s="83">
        <v>227037.0</v>
      </c>
      <c r="BG115" s="83">
        <v>15415.0</v>
      </c>
      <c r="BH115" s="83">
        <v>15321.0</v>
      </c>
      <c r="BI115" s="83">
        <f>BG115+BH115</f>
        <v>30736</v>
      </c>
      <c r="BJ115" s="83">
        <v>3656.0</v>
      </c>
      <c r="BK115" s="83">
        <v>4238.0</v>
      </c>
      <c r="BL115" s="83">
        <f>BJ115+BK115</f>
        <v>7894</v>
      </c>
      <c r="BM115" s="83">
        <f t="shared" ref="BM115:BY115" si="2043">BM9+BM17+BM23+BM36+BM46+BM54+BM61+BM67+BM77+BM87+BM98+BM110</f>
        <v>80517.73804</v>
      </c>
      <c r="BN115" s="83">
        <f t="shared" si="2043"/>
        <v>78015.86456</v>
      </c>
      <c r="BO115" s="83">
        <f t="shared" si="2043"/>
        <v>158533.6026</v>
      </c>
      <c r="BP115" s="83">
        <f t="shared" si="2043"/>
        <v>13337.88113</v>
      </c>
      <c r="BQ115" s="83">
        <f t="shared" si="2043"/>
        <v>13340.70125</v>
      </c>
      <c r="BR115" s="83">
        <f t="shared" si="2043"/>
        <v>26678.58238</v>
      </c>
      <c r="BS115" s="83">
        <f t="shared" si="2043"/>
        <v>4629.381165</v>
      </c>
      <c r="BT115" s="83">
        <f t="shared" si="2043"/>
        <v>4485.53552</v>
      </c>
      <c r="BU115" s="83">
        <f t="shared" si="2043"/>
        <v>9114.916685</v>
      </c>
      <c r="BV115" s="83">
        <f t="shared" si="2043"/>
        <v>1447.429253</v>
      </c>
      <c r="BW115" s="83">
        <f t="shared" si="2043"/>
        <v>1402.454258</v>
      </c>
      <c r="BX115" s="83">
        <f t="shared" si="2043"/>
        <v>2849.883511</v>
      </c>
      <c r="BY115" s="83">
        <f t="shared" si="2043"/>
        <v>376.8441007</v>
      </c>
      <c r="B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99"/>
      <c r="J116" s="99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100">
        <f>(I115*1000)/(1.1*F113)</f>
        <v>22.49851153</v>
      </c>
      <c r="J117" s="100"/>
      <c r="K117" s="100">
        <f>(M115*1000)/F113</f>
        <v>23.45705566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</row>
    <row r="118" ht="14.25" customHeight="1">
      <c r="A118" s="3"/>
      <c r="B118" s="3"/>
      <c r="C118" s="3"/>
      <c r="D118" s="3"/>
      <c r="E118" s="3"/>
      <c r="F118" s="93"/>
      <c r="G118" s="3"/>
      <c r="H118" s="3"/>
      <c r="I118" s="101"/>
      <c r="J118" s="101"/>
      <c r="K118" s="10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101"/>
      <c r="J119" s="100">
        <f>(J115*1000)/(1.05*F113)</f>
        <v>22.49888263</v>
      </c>
      <c r="K119" s="10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101"/>
      <c r="J120" s="101"/>
      <c r="K120" s="10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</row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N4:P4"/>
    <mergeCell ref="Q4:S4"/>
    <mergeCell ref="B29:C29"/>
    <mergeCell ref="B76:C76"/>
    <mergeCell ref="B80:C80"/>
    <mergeCell ref="A113:C113"/>
    <mergeCell ref="B115:F115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BA4:BC4"/>
    <mergeCell ref="BG4:BI4"/>
    <mergeCell ref="BJ4:BL4"/>
    <mergeCell ref="BM4:BO4"/>
    <mergeCell ref="BP4:BR4"/>
    <mergeCell ref="BS4:BU4"/>
    <mergeCell ref="BV4:BX4"/>
    <mergeCell ref="BV5:BX5"/>
    <mergeCell ref="D5:D6"/>
    <mergeCell ref="E5:E6"/>
    <mergeCell ref="K5:M5"/>
    <mergeCell ref="N5:P5"/>
    <mergeCell ref="Q5:S5"/>
    <mergeCell ref="T5:V5"/>
    <mergeCell ref="W5:Y5"/>
    <mergeCell ref="Z5:AB5"/>
    <mergeCell ref="D3:E4"/>
    <mergeCell ref="K4:M4"/>
    <mergeCell ref="A1:BV1"/>
    <mergeCell ref="A3:A6"/>
    <mergeCell ref="B3:C6"/>
    <mergeCell ref="F3:F6"/>
    <mergeCell ref="G3:G6"/>
    <mergeCell ref="H3:H6"/>
    <mergeCell ref="I3:BY3"/>
    <mergeCell ref="AC5:AE5"/>
    <mergeCell ref="AF5:AH5"/>
    <mergeCell ref="AI5:AK5"/>
    <mergeCell ref="AL5:AN5"/>
    <mergeCell ref="AO5:AQ5"/>
    <mergeCell ref="AR5:AT5"/>
    <mergeCell ref="AU5:AW5"/>
    <mergeCell ref="AX5:AZ5"/>
    <mergeCell ref="BA5:BC5"/>
    <mergeCell ref="BG5:BI5"/>
    <mergeCell ref="BJ5:BL5"/>
    <mergeCell ref="BM5:BO5"/>
    <mergeCell ref="BP5:BR5"/>
    <mergeCell ref="BS5:BU5"/>
  </mergeCells>
  <printOptions/>
  <pageMargins bottom="0.7480314960629921" footer="0.0" header="0.0" left="0.7086614173228347" right="0.7086614173228347" top="0.7480314960629921"/>
  <pageSetup paperSize="5" orientation="landscape"/>
  <rowBreaks count="2" manualBreakCount="2">
    <brk id="84" man="1"/>
    <brk id="42" man="1"/>
  </rowBreaks>
  <colBreaks count="2" manualBreakCount="2">
    <brk id="52" man="1"/>
    <brk id="28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4.0"/>
    <col customWidth="1" min="3" max="3" width="23.86"/>
    <col customWidth="1" hidden="1" min="4" max="5" width="9.86"/>
    <col customWidth="1" hidden="1" min="6" max="6" width="11.0"/>
    <col customWidth="1" min="7" max="8" width="10.86"/>
    <col customWidth="1" min="9" max="9" width="11.0"/>
    <col customWidth="1" min="10" max="10" width="8.71"/>
    <col customWidth="1" min="11" max="11" width="4.29"/>
    <col customWidth="1" min="12" max="12" width="3.14"/>
    <col customWidth="1" min="13" max="13" width="23.0"/>
    <col customWidth="1" hidden="1" min="14" max="14" width="10.29"/>
    <col customWidth="1" hidden="1" min="15" max="15" width="12.0"/>
    <col customWidth="1" hidden="1" min="16" max="16" width="11.0"/>
    <col customWidth="1" min="17" max="17" width="10.29"/>
    <col customWidth="1" min="18" max="18" width="12.0"/>
    <col customWidth="1" min="19" max="19" width="11.0"/>
    <col customWidth="1" min="20" max="20" width="8.71"/>
    <col customWidth="1" min="21" max="23" width="11.0"/>
    <col customWidth="1" min="24" max="24" width="8.71"/>
    <col customWidth="1" min="25" max="25" width="10.29"/>
    <col customWidth="1" min="26" max="26" width="12.0"/>
    <col customWidth="1" min="27" max="27" width="11.0"/>
    <col customWidth="1" min="28" max="28" width="11.57"/>
    <col customWidth="1" min="29" max="29" width="9.57"/>
    <col customWidth="1" min="30" max="30" width="10.0"/>
    <col customWidth="1" min="31" max="33" width="8.71"/>
  </cols>
  <sheetData>
    <row r="1" ht="14.25" customHeight="1">
      <c r="A1" s="102"/>
      <c r="B1" s="1"/>
      <c r="C1" s="103" t="s">
        <v>140</v>
      </c>
      <c r="D1" s="104"/>
      <c r="E1" s="104"/>
      <c r="F1" s="104"/>
      <c r="G1" s="105"/>
      <c r="H1" s="104"/>
      <c r="I1" s="104"/>
      <c r="K1" s="3"/>
      <c r="L1" s="3"/>
      <c r="M1" s="3"/>
      <c r="N1" s="3"/>
      <c r="O1" s="3"/>
      <c r="P1" s="3"/>
      <c r="Q1" s="3"/>
      <c r="R1" s="3"/>
      <c r="S1" s="3"/>
      <c r="U1" s="3"/>
      <c r="V1" s="3"/>
      <c r="W1" s="3"/>
      <c r="Y1" s="3"/>
      <c r="Z1" s="3"/>
      <c r="AA1" s="3"/>
    </row>
    <row r="2" ht="14.25" customHeight="1">
      <c r="A2" s="106"/>
      <c r="B2" s="107"/>
      <c r="C2" s="2"/>
      <c r="D2" s="108"/>
      <c r="E2" s="108"/>
      <c r="F2" s="108"/>
      <c r="G2" s="109"/>
      <c r="H2" s="110"/>
      <c r="I2" s="108">
        <v>1196396.0</v>
      </c>
    </row>
    <row r="3" ht="14.25" customHeight="1">
      <c r="A3" s="111" t="s">
        <v>1</v>
      </c>
      <c r="B3" s="112" t="s">
        <v>141</v>
      </c>
      <c r="C3" s="8"/>
      <c r="D3" s="113" t="s">
        <v>3</v>
      </c>
      <c r="E3" s="8"/>
      <c r="F3" s="114" t="s">
        <v>4</v>
      </c>
      <c r="G3" s="113" t="s">
        <v>3</v>
      </c>
      <c r="H3" s="8"/>
      <c r="I3" s="114" t="s">
        <v>4</v>
      </c>
      <c r="K3" s="4">
        <v>0.028</v>
      </c>
      <c r="L3" s="2"/>
      <c r="M3" s="2"/>
      <c r="N3" s="2"/>
      <c r="O3" s="2"/>
      <c r="P3" s="2"/>
      <c r="Q3" s="2"/>
      <c r="R3" s="2"/>
      <c r="S3" s="2"/>
      <c r="U3" s="2"/>
      <c r="V3" s="2"/>
      <c r="W3" s="2"/>
      <c r="Y3" s="2"/>
      <c r="Z3" s="2"/>
      <c r="AA3" s="2"/>
    </row>
    <row r="4" ht="14.25" customHeight="1">
      <c r="A4" s="115"/>
      <c r="B4" s="17"/>
      <c r="C4" s="18"/>
      <c r="D4" s="19"/>
      <c r="E4" s="20"/>
      <c r="F4" s="16"/>
      <c r="G4" s="19"/>
      <c r="H4" s="20"/>
      <c r="I4" s="16"/>
      <c r="K4" s="116" t="s">
        <v>1</v>
      </c>
      <c r="L4" s="117" t="s">
        <v>2</v>
      </c>
      <c r="M4" s="118"/>
      <c r="N4" s="119" t="s">
        <v>142</v>
      </c>
      <c r="O4" s="14"/>
      <c r="P4" s="24"/>
      <c r="Q4" s="119" t="s">
        <v>143</v>
      </c>
      <c r="R4" s="14"/>
      <c r="S4" s="24"/>
      <c r="U4" s="120" t="s">
        <v>144</v>
      </c>
      <c r="V4" s="121"/>
      <c r="W4" s="122"/>
      <c r="Y4" s="119" t="s">
        <v>145</v>
      </c>
      <c r="Z4" s="14"/>
      <c r="AA4" s="24"/>
    </row>
    <row r="5" ht="14.25" customHeight="1">
      <c r="A5" s="115"/>
      <c r="B5" s="17"/>
      <c r="C5" s="18"/>
      <c r="D5" s="123" t="s">
        <v>35</v>
      </c>
      <c r="E5" s="123" t="s">
        <v>36</v>
      </c>
      <c r="F5" s="16"/>
      <c r="G5" s="123" t="s">
        <v>35</v>
      </c>
      <c r="H5" s="123" t="s">
        <v>36</v>
      </c>
      <c r="I5" s="16"/>
      <c r="K5" s="124"/>
      <c r="L5" s="17"/>
      <c r="M5" s="18"/>
      <c r="N5" s="125" t="s">
        <v>3</v>
      </c>
      <c r="O5" s="24"/>
      <c r="P5" s="126" t="s">
        <v>4</v>
      </c>
      <c r="Q5" s="125" t="s">
        <v>3</v>
      </c>
      <c r="R5" s="24"/>
      <c r="S5" s="126" t="s">
        <v>4</v>
      </c>
      <c r="U5" s="126" t="s">
        <v>146</v>
      </c>
      <c r="V5" s="126" t="s">
        <v>147</v>
      </c>
      <c r="W5" s="127"/>
      <c r="Y5" s="125" t="s">
        <v>3</v>
      </c>
      <c r="Z5" s="24"/>
      <c r="AA5" s="126" t="s">
        <v>4</v>
      </c>
    </row>
    <row r="6" ht="14.25" customHeight="1">
      <c r="A6" s="128"/>
      <c r="B6" s="29"/>
      <c r="C6" s="30"/>
      <c r="D6" s="129"/>
      <c r="E6" s="129"/>
      <c r="F6" s="129"/>
      <c r="G6" s="129"/>
      <c r="H6" s="129"/>
      <c r="I6" s="129"/>
      <c r="K6" s="124"/>
      <c r="L6" s="17"/>
      <c r="M6" s="18"/>
      <c r="N6" s="126" t="s">
        <v>35</v>
      </c>
      <c r="O6" s="126" t="s">
        <v>36</v>
      </c>
      <c r="P6" s="16"/>
      <c r="Q6" s="126" t="s">
        <v>35</v>
      </c>
      <c r="R6" s="126" t="s">
        <v>36</v>
      </c>
      <c r="S6" s="16"/>
      <c r="U6" s="16"/>
      <c r="V6" s="16"/>
      <c r="W6" s="127"/>
      <c r="Y6" s="126" t="s">
        <v>35</v>
      </c>
      <c r="Z6" s="126" t="s">
        <v>36</v>
      </c>
      <c r="AA6" s="16"/>
    </row>
    <row r="7" ht="14.25" customHeight="1">
      <c r="A7" s="130">
        <v>1.0</v>
      </c>
      <c r="B7" s="131"/>
      <c r="C7" s="132">
        <v>2.0</v>
      </c>
      <c r="D7" s="132">
        <v>3.0</v>
      </c>
      <c r="E7" s="132">
        <v>4.0</v>
      </c>
      <c r="F7" s="132">
        <v>5.0</v>
      </c>
      <c r="G7" s="132">
        <v>3.0</v>
      </c>
      <c r="H7" s="132">
        <v>4.0</v>
      </c>
      <c r="I7" s="132">
        <v>5.0</v>
      </c>
      <c r="K7" s="133"/>
      <c r="L7" s="134"/>
      <c r="M7" s="135"/>
      <c r="N7" s="136"/>
      <c r="O7" s="136"/>
      <c r="P7" s="136"/>
      <c r="Q7" s="136"/>
      <c r="R7" s="136"/>
      <c r="S7" s="136"/>
      <c r="U7" s="136"/>
      <c r="V7" s="136"/>
      <c r="W7" s="127"/>
      <c r="Y7" s="136"/>
      <c r="Z7" s="136"/>
      <c r="AA7" s="136"/>
      <c r="AE7" s="3">
        <v>1196396.0</v>
      </c>
    </row>
    <row r="8" ht="14.25" customHeight="1">
      <c r="A8" s="137" t="s">
        <v>49</v>
      </c>
      <c r="B8" s="138" t="s">
        <v>50</v>
      </c>
      <c r="C8" s="139"/>
      <c r="D8" s="140">
        <v>9771.999999999998</v>
      </c>
      <c r="E8" s="140">
        <v>9689.0</v>
      </c>
      <c r="F8" s="140">
        <v>19461.0</v>
      </c>
      <c r="G8" s="140">
        <v>10098.335939999997</v>
      </c>
      <c r="H8" s="140">
        <v>10012.564155</v>
      </c>
      <c r="I8" s="140">
        <v>20110.900094999997</v>
      </c>
      <c r="K8" s="33" t="s">
        <v>49</v>
      </c>
      <c r="L8" s="34" t="s">
        <v>50</v>
      </c>
      <c r="M8" s="35"/>
      <c r="N8" s="141">
        <f t="shared" ref="N8:S8" si="1">SUM(N9:N14)</f>
        <v>10271</v>
      </c>
      <c r="O8" s="141">
        <f t="shared" si="1"/>
        <v>10114</v>
      </c>
      <c r="P8" s="141">
        <f t="shared" si="1"/>
        <v>20385</v>
      </c>
      <c r="Q8" s="141">
        <f t="shared" si="1"/>
        <v>10528</v>
      </c>
      <c r="R8" s="141">
        <f t="shared" si="1"/>
        <v>10342</v>
      </c>
      <c r="S8" s="141">
        <f t="shared" si="1"/>
        <v>20870</v>
      </c>
      <c r="U8" s="142">
        <f t="shared" ref="U8:V8" si="2">Q8/$S$105</f>
        <v>0.009092463653</v>
      </c>
      <c r="V8" s="142">
        <f t="shared" si="2"/>
        <v>0.008931825523</v>
      </c>
      <c r="W8" s="143">
        <f t="shared" ref="W8:W105" si="5">SUM(U8:V8)</f>
        <v>0.01802428918</v>
      </c>
      <c r="Y8" s="141">
        <f t="shared" ref="Y8:AA8" si="3">SUM(Y9:Y14)</f>
        <v>10878.18715</v>
      </c>
      <c r="Z8" s="141">
        <f t="shared" si="3"/>
        <v>10686.00033</v>
      </c>
      <c r="AA8" s="141">
        <f t="shared" si="3"/>
        <v>21564.18747</v>
      </c>
      <c r="AB8" s="93">
        <f t="shared" ref="AB8:AB104" si="7">W8*$I$2</f>
        <v>21564.18747</v>
      </c>
      <c r="AC8" s="93">
        <f t="shared" ref="AC8:AC104" si="8">AA8-AB8</f>
        <v>0</v>
      </c>
      <c r="AE8" s="93">
        <v>808305.0</v>
      </c>
      <c r="AF8" s="144">
        <f>AE8/AE7</f>
        <v>0.6756166019</v>
      </c>
    </row>
    <row r="9" ht="14.25" customHeight="1">
      <c r="A9" s="39">
        <v>1.0</v>
      </c>
      <c r="B9" s="40">
        <v>1.0</v>
      </c>
      <c r="C9" s="41" t="s">
        <v>51</v>
      </c>
      <c r="D9" s="145">
        <v>2740.8575305291724</v>
      </c>
      <c r="E9" s="146">
        <v>2743.898566593669</v>
      </c>
      <c r="F9" s="147">
        <v>5484.756097122841</v>
      </c>
      <c r="G9" s="147">
        <v>2832.388467761194</v>
      </c>
      <c r="H9" s="147">
        <v>2835.5310592250644</v>
      </c>
      <c r="I9" s="147">
        <v>5667.9195269862585</v>
      </c>
      <c r="K9" s="39"/>
      <c r="L9" s="40">
        <v>1.0</v>
      </c>
      <c r="M9" s="41" t="s">
        <v>51</v>
      </c>
      <c r="N9" s="42">
        <v>2806.0</v>
      </c>
      <c r="O9" s="42">
        <v>2818.0</v>
      </c>
      <c r="P9" s="42">
        <f t="shared" ref="P9:P14" si="9">N9+O9</f>
        <v>5624</v>
      </c>
      <c r="Q9" s="42">
        <v>2866.0</v>
      </c>
      <c r="R9" s="42">
        <v>2839.0</v>
      </c>
      <c r="S9" s="42">
        <f t="shared" ref="S9:S14" si="10">Q9+R9</f>
        <v>5705</v>
      </c>
      <c r="U9" s="148">
        <f t="shared" ref="U9:V9" si="4">Q9/$S$105</f>
        <v>0.002475209045</v>
      </c>
      <c r="V9" s="149">
        <f t="shared" si="4"/>
        <v>0.002451890607</v>
      </c>
      <c r="W9" s="148">
        <f t="shared" si="5"/>
        <v>0.004927099653</v>
      </c>
      <c r="Y9" s="42">
        <f t="shared" ref="Y9:Z9" si="6">U9*$I$2</f>
        <v>2961.330201</v>
      </c>
      <c r="Z9" s="42">
        <f t="shared" si="6"/>
        <v>2933.432115</v>
      </c>
      <c r="AA9" s="42">
        <f t="shared" ref="AA9:AA14" si="13">Y9+Z9</f>
        <v>5894.762316</v>
      </c>
      <c r="AB9" s="93">
        <f t="shared" si="7"/>
        <v>5894.762316</v>
      </c>
      <c r="AC9" s="93">
        <f t="shared" si="8"/>
        <v>0</v>
      </c>
      <c r="AE9" s="3">
        <v>22439.0</v>
      </c>
      <c r="AF9" s="3">
        <f>AE9*AF8</f>
        <v>15160.16093</v>
      </c>
    </row>
    <row r="10" ht="14.25" customHeight="1">
      <c r="A10" s="39">
        <v>2.0</v>
      </c>
      <c r="B10" s="40">
        <v>2.0</v>
      </c>
      <c r="C10" s="41" t="s">
        <v>52</v>
      </c>
      <c r="D10" s="145">
        <v>2946.374491180461</v>
      </c>
      <c r="E10" s="146">
        <v>3031.30868007167</v>
      </c>
      <c r="F10" s="147">
        <v>5977.683171252131</v>
      </c>
      <c r="G10" s="147">
        <v>3044.7686673134326</v>
      </c>
      <c r="H10" s="147">
        <v>3132.5392334426633</v>
      </c>
      <c r="I10" s="147">
        <v>6177.3079007560955</v>
      </c>
      <c r="K10" s="39"/>
      <c r="L10" s="40">
        <v>2.0</v>
      </c>
      <c r="M10" s="41" t="s">
        <v>52</v>
      </c>
      <c r="N10" s="42">
        <v>3070.0</v>
      </c>
      <c r="O10" s="42">
        <v>3148.0</v>
      </c>
      <c r="P10" s="42">
        <f t="shared" si="9"/>
        <v>6218</v>
      </c>
      <c r="Q10" s="42">
        <v>3092.0</v>
      </c>
      <c r="R10" s="42">
        <v>3166.0</v>
      </c>
      <c r="S10" s="42">
        <f t="shared" si="10"/>
        <v>6258</v>
      </c>
      <c r="U10" s="148">
        <f t="shared" ref="U10:V10" si="11">Q10/$S$105</f>
        <v>0.002670393011</v>
      </c>
      <c r="V10" s="149">
        <f t="shared" si="11"/>
        <v>0.002734302805</v>
      </c>
      <c r="W10" s="148">
        <f t="shared" si="5"/>
        <v>0.005404695815</v>
      </c>
      <c r="Y10" s="42">
        <f t="shared" ref="Y10:Z10" si="12">U10*$I$2</f>
        <v>3194.847516</v>
      </c>
      <c r="Z10" s="42">
        <f t="shared" si="12"/>
        <v>3271.308938</v>
      </c>
      <c r="AA10" s="42">
        <f t="shared" si="13"/>
        <v>6466.156455</v>
      </c>
      <c r="AB10" s="93">
        <f t="shared" si="7"/>
        <v>6466.156455</v>
      </c>
      <c r="AC10" s="93">
        <f t="shared" si="8"/>
        <v>0</v>
      </c>
      <c r="AE10" s="3">
        <v>10707.0</v>
      </c>
      <c r="AF10" s="3">
        <f>AF8*AE10</f>
        <v>7233.826956</v>
      </c>
    </row>
    <row r="11" ht="14.25" customHeight="1">
      <c r="A11" s="39">
        <v>3.0</v>
      </c>
      <c r="B11" s="40">
        <v>3.0</v>
      </c>
      <c r="C11" s="41" t="s">
        <v>53</v>
      </c>
      <c r="D11" s="145">
        <v>473.5413839891452</v>
      </c>
      <c r="E11" s="146">
        <v>457.15568385427036</v>
      </c>
      <c r="F11" s="147">
        <v>930.6970678434155</v>
      </c>
      <c r="G11" s="147">
        <v>489.3552985074627</v>
      </c>
      <c r="H11" s="147">
        <v>472.42239791658375</v>
      </c>
      <c r="I11" s="147">
        <v>961.7776964240464</v>
      </c>
      <c r="K11" s="39"/>
      <c r="L11" s="40">
        <v>3.0</v>
      </c>
      <c r="M11" s="41" t="s">
        <v>53</v>
      </c>
      <c r="N11" s="42">
        <v>510.0</v>
      </c>
      <c r="O11" s="42">
        <v>496.0</v>
      </c>
      <c r="P11" s="42">
        <f t="shared" si="9"/>
        <v>1006</v>
      </c>
      <c r="Q11" s="42">
        <v>511.0</v>
      </c>
      <c r="R11" s="42">
        <v>489.0</v>
      </c>
      <c r="S11" s="42">
        <f t="shared" si="10"/>
        <v>1000</v>
      </c>
      <c r="U11" s="148">
        <f t="shared" ref="U11:V11" si="14">Q11/$S$105</f>
        <v>0.0004413230364</v>
      </c>
      <c r="V11" s="149">
        <f t="shared" si="14"/>
        <v>0.0004223228274</v>
      </c>
      <c r="W11" s="148">
        <f t="shared" si="5"/>
        <v>0.0008636458637</v>
      </c>
      <c r="Y11" s="42">
        <f t="shared" ref="Y11:Z11" si="15">U11*$I$2</f>
        <v>527.9971154</v>
      </c>
      <c r="Z11" s="42">
        <f t="shared" si="15"/>
        <v>505.2653414</v>
      </c>
      <c r="AA11" s="42">
        <f t="shared" si="13"/>
        <v>1033.262457</v>
      </c>
      <c r="AB11" s="93">
        <f t="shared" si="7"/>
        <v>1033.262457</v>
      </c>
      <c r="AC11" s="93">
        <f t="shared" si="8"/>
        <v>0</v>
      </c>
      <c r="AE11" s="3">
        <v>16989.0</v>
      </c>
      <c r="AF11" s="3">
        <f>AF8*AE11</f>
        <v>11478.05045</v>
      </c>
    </row>
    <row r="12" ht="14.25" customHeight="1">
      <c r="A12" s="39">
        <v>4.0</v>
      </c>
      <c r="B12" s="40">
        <v>4.0</v>
      </c>
      <c r="C12" s="41" t="s">
        <v>54</v>
      </c>
      <c r="D12" s="145">
        <v>1613.8290366350068</v>
      </c>
      <c r="E12" s="146">
        <v>1558.572964363926</v>
      </c>
      <c r="F12" s="147">
        <v>3172.4020009989326</v>
      </c>
      <c r="G12" s="147">
        <v>1667.7228573134328</v>
      </c>
      <c r="H12" s="147">
        <v>1610.6215085088593</v>
      </c>
      <c r="I12" s="147">
        <v>3278.3443658222923</v>
      </c>
      <c r="K12" s="39"/>
      <c r="L12" s="40">
        <v>4.0</v>
      </c>
      <c r="M12" s="41" t="s">
        <v>54</v>
      </c>
      <c r="N12" s="42">
        <v>1727.0</v>
      </c>
      <c r="O12" s="42">
        <v>1637.0</v>
      </c>
      <c r="P12" s="42">
        <f t="shared" si="9"/>
        <v>3364</v>
      </c>
      <c r="Q12" s="42">
        <v>1793.0</v>
      </c>
      <c r="R12" s="42">
        <v>1713.0</v>
      </c>
      <c r="S12" s="42">
        <f t="shared" si="10"/>
        <v>3506</v>
      </c>
      <c r="U12" s="148">
        <f t="shared" ref="U12:V12" si="16">Q12/$S$105</f>
        <v>0.001548517034</v>
      </c>
      <c r="V12" s="149">
        <f t="shared" si="16"/>
        <v>0.001479425365</v>
      </c>
      <c r="W12" s="148">
        <f t="shared" si="5"/>
        <v>0.003027942398</v>
      </c>
      <c r="Y12" s="42">
        <f t="shared" ref="Y12:Z12" si="17">U12*$I$2</f>
        <v>1852.639585</v>
      </c>
      <c r="Z12" s="42">
        <f t="shared" si="17"/>
        <v>1769.978588</v>
      </c>
      <c r="AA12" s="42">
        <f t="shared" si="13"/>
        <v>3622.618174</v>
      </c>
      <c r="AB12" s="93">
        <f t="shared" si="7"/>
        <v>3622.618174</v>
      </c>
      <c r="AC12" s="93">
        <f t="shared" si="8"/>
        <v>0</v>
      </c>
      <c r="AF12" s="3">
        <f>SUM(AF9:AF11)</f>
        <v>33872.03833</v>
      </c>
    </row>
    <row r="13" ht="14.25" customHeight="1">
      <c r="A13" s="39">
        <v>5.0</v>
      </c>
      <c r="B13" s="40">
        <v>5.0</v>
      </c>
      <c r="C13" s="41" t="s">
        <v>55</v>
      </c>
      <c r="D13" s="145">
        <v>420.5047489823609</v>
      </c>
      <c r="E13" s="146">
        <v>405.0746565797332</v>
      </c>
      <c r="F13" s="147">
        <v>825.579405562094</v>
      </c>
      <c r="G13" s="147">
        <v>434.5475050746269</v>
      </c>
      <c r="H13" s="147">
        <v>418.6021247362134</v>
      </c>
      <c r="I13" s="147">
        <v>853.1496298108402</v>
      </c>
      <c r="K13" s="39"/>
      <c r="L13" s="40">
        <v>5.0</v>
      </c>
      <c r="M13" s="41" t="s">
        <v>55</v>
      </c>
      <c r="N13" s="42">
        <v>492.0</v>
      </c>
      <c r="O13" s="42">
        <v>453.0</v>
      </c>
      <c r="P13" s="42">
        <f t="shared" si="9"/>
        <v>945</v>
      </c>
      <c r="Q13" s="42">
        <v>491.0</v>
      </c>
      <c r="R13" s="42">
        <v>463.0</v>
      </c>
      <c r="S13" s="42">
        <f t="shared" si="10"/>
        <v>954</v>
      </c>
      <c r="U13" s="148">
        <f t="shared" ref="U13:V13" si="18">Q13/$S$105</f>
        <v>0.0004240501191</v>
      </c>
      <c r="V13" s="149">
        <f t="shared" si="18"/>
        <v>0.0003998680349</v>
      </c>
      <c r="W13" s="148">
        <f t="shared" si="5"/>
        <v>0.000823918154</v>
      </c>
      <c r="Y13" s="42">
        <f t="shared" ref="Y13:Z13" si="19">U13*$I$2</f>
        <v>507.3318663</v>
      </c>
      <c r="Z13" s="42">
        <f t="shared" si="19"/>
        <v>478.4005175</v>
      </c>
      <c r="AA13" s="42">
        <f t="shared" si="13"/>
        <v>985.7323838</v>
      </c>
      <c r="AB13" s="93">
        <f t="shared" si="7"/>
        <v>985.7323838</v>
      </c>
      <c r="AC13" s="93">
        <f t="shared" si="8"/>
        <v>0</v>
      </c>
    </row>
    <row r="14" ht="14.25" customHeight="1">
      <c r="A14" s="39">
        <v>6.0</v>
      </c>
      <c r="B14" s="40">
        <v>6.0</v>
      </c>
      <c r="C14" s="41" t="s">
        <v>56</v>
      </c>
      <c r="D14" s="145">
        <v>1576.8928086838534</v>
      </c>
      <c r="E14" s="146">
        <v>1492.989448536731</v>
      </c>
      <c r="F14" s="147">
        <v>3069.8822572205845</v>
      </c>
      <c r="G14" s="147">
        <v>1629.5531440298507</v>
      </c>
      <c r="H14" s="147">
        <v>1542.847831170615</v>
      </c>
      <c r="I14" s="147">
        <v>3172.400975200466</v>
      </c>
      <c r="K14" s="39"/>
      <c r="L14" s="40">
        <v>6.0</v>
      </c>
      <c r="M14" s="41" t="s">
        <v>56</v>
      </c>
      <c r="N14" s="42">
        <v>1666.0</v>
      </c>
      <c r="O14" s="42">
        <v>1562.0</v>
      </c>
      <c r="P14" s="42">
        <f t="shared" si="9"/>
        <v>3228</v>
      </c>
      <c r="Q14" s="42">
        <v>1775.0</v>
      </c>
      <c r="R14" s="42">
        <v>1672.0</v>
      </c>
      <c r="S14" s="42">
        <f t="shared" si="10"/>
        <v>3447</v>
      </c>
      <c r="U14" s="148">
        <f t="shared" ref="U14:V14" si="20">Q14/$S$105</f>
        <v>0.001532971408</v>
      </c>
      <c r="V14" s="149">
        <f t="shared" si="20"/>
        <v>0.001444015884</v>
      </c>
      <c r="W14" s="148">
        <f t="shared" si="5"/>
        <v>0.002976987292</v>
      </c>
      <c r="Y14" s="42">
        <f t="shared" ref="Y14:Z14" si="21">U14*$I$2</f>
        <v>1834.040861</v>
      </c>
      <c r="Z14" s="42">
        <f t="shared" si="21"/>
        <v>1727.614828</v>
      </c>
      <c r="AA14" s="42">
        <f t="shared" si="13"/>
        <v>3561.655689</v>
      </c>
      <c r="AB14" s="93">
        <f t="shared" si="7"/>
        <v>3561.655689</v>
      </c>
      <c r="AC14" s="93">
        <f t="shared" si="8"/>
        <v>0</v>
      </c>
      <c r="AE14" s="150">
        <f>AF12/AE8</f>
        <v>0.04190502141</v>
      </c>
    </row>
    <row r="15" ht="14.25" customHeight="1">
      <c r="A15" s="151"/>
      <c r="B15" s="152">
        <v>1.0</v>
      </c>
      <c r="C15" s="153" t="s">
        <v>148</v>
      </c>
      <c r="D15" s="154">
        <v>9771.999999999998</v>
      </c>
      <c r="E15" s="154">
        <v>9689.0</v>
      </c>
      <c r="F15" s="154">
        <v>19461.0</v>
      </c>
      <c r="G15" s="154">
        <v>10098.335939999997</v>
      </c>
      <c r="H15" s="154">
        <v>10012.564155</v>
      </c>
      <c r="I15" s="154">
        <v>20110.900094999997</v>
      </c>
      <c r="K15" s="44"/>
      <c r="L15" s="152">
        <v>1.0</v>
      </c>
      <c r="M15" s="153" t="s">
        <v>148</v>
      </c>
      <c r="N15" s="47"/>
      <c r="O15" s="47"/>
      <c r="P15" s="47"/>
      <c r="Q15" s="47"/>
      <c r="R15" s="47"/>
      <c r="S15" s="47"/>
      <c r="U15" s="155">
        <f t="shared" ref="U15:V15" si="22">Q15/$S$105</f>
        <v>0</v>
      </c>
      <c r="V15" s="156">
        <f t="shared" si="22"/>
        <v>0</v>
      </c>
      <c r="W15" s="155">
        <f t="shared" si="5"/>
        <v>0</v>
      </c>
      <c r="Y15" s="47"/>
      <c r="Z15" s="47"/>
      <c r="AA15" s="47"/>
      <c r="AB15" s="93">
        <f t="shared" si="7"/>
        <v>0</v>
      </c>
      <c r="AC15" s="93">
        <f t="shared" si="8"/>
        <v>0</v>
      </c>
    </row>
    <row r="16" ht="14.25" customHeight="1">
      <c r="A16" s="157" t="s">
        <v>57</v>
      </c>
      <c r="B16" s="158" t="s">
        <v>58</v>
      </c>
      <c r="C16" s="159"/>
      <c r="D16" s="160">
        <v>35026.0</v>
      </c>
      <c r="E16" s="160">
        <v>32568.0</v>
      </c>
      <c r="F16" s="160">
        <v>67594.0</v>
      </c>
      <c r="G16" s="160">
        <v>36195.69327</v>
      </c>
      <c r="H16" s="160">
        <v>33655.60836</v>
      </c>
      <c r="I16" s="160">
        <v>69851.30163</v>
      </c>
      <c r="K16" s="49" t="s">
        <v>57</v>
      </c>
      <c r="L16" s="50" t="s">
        <v>58</v>
      </c>
      <c r="M16" s="51"/>
      <c r="N16" s="141">
        <f t="shared" ref="N16:S16" si="23">SUM(N17:N20)</f>
        <v>31619</v>
      </c>
      <c r="O16" s="141">
        <f t="shared" si="23"/>
        <v>29890</v>
      </c>
      <c r="P16" s="141">
        <f t="shared" si="23"/>
        <v>61509</v>
      </c>
      <c r="Q16" s="141">
        <f t="shared" si="23"/>
        <v>32051</v>
      </c>
      <c r="R16" s="141">
        <f t="shared" si="23"/>
        <v>30409</v>
      </c>
      <c r="S16" s="141">
        <f t="shared" si="23"/>
        <v>62460</v>
      </c>
      <c r="U16" s="161">
        <f t="shared" ref="U16:V16" si="24">Q16/$S$105</f>
        <v>0.02768071358</v>
      </c>
      <c r="V16" s="162">
        <f t="shared" si="24"/>
        <v>0.02626260707</v>
      </c>
      <c r="W16" s="163">
        <f t="shared" si="5"/>
        <v>0.05394332065</v>
      </c>
      <c r="Y16" s="141">
        <f t="shared" ref="Y16:AA16" si="25">SUM(Y17:Y20)</f>
        <v>33117.095</v>
      </c>
      <c r="Z16" s="141">
        <f t="shared" si="25"/>
        <v>31420.47805</v>
      </c>
      <c r="AA16" s="141">
        <f t="shared" si="25"/>
        <v>64537.57305</v>
      </c>
      <c r="AB16" s="93">
        <f t="shared" si="7"/>
        <v>64537.57305</v>
      </c>
      <c r="AC16" s="93">
        <f t="shared" si="8"/>
        <v>0</v>
      </c>
      <c r="AE16" s="3">
        <v>1000.0</v>
      </c>
      <c r="AF16" s="3">
        <f>AE16*AE14</f>
        <v>41.90502141</v>
      </c>
      <c r="AG16" s="3">
        <v>80.0</v>
      </c>
    </row>
    <row r="17" ht="14.25" customHeight="1">
      <c r="A17" s="39">
        <v>7.0</v>
      </c>
      <c r="B17" s="40">
        <v>1.0</v>
      </c>
      <c r="C17" s="52" t="s">
        <v>58</v>
      </c>
      <c r="D17" s="164">
        <v>14696.577252638224</v>
      </c>
      <c r="E17" s="165">
        <v>13705.801740717801</v>
      </c>
      <c r="F17" s="147">
        <v>28402.378993356026</v>
      </c>
      <c r="G17" s="147">
        <v>15187.369449990078</v>
      </c>
      <c r="H17" s="147">
        <v>14163.506989849073</v>
      </c>
      <c r="I17" s="147">
        <v>29350.87643983915</v>
      </c>
      <c r="K17" s="39"/>
      <c r="L17" s="40">
        <v>1.0</v>
      </c>
      <c r="M17" s="166" t="s">
        <v>58</v>
      </c>
      <c r="N17" s="42">
        <v>14206.0</v>
      </c>
      <c r="O17" s="42">
        <v>13514.0</v>
      </c>
      <c r="P17" s="42">
        <f t="shared" ref="P17:P20" si="28">+N17+O17</f>
        <v>27720</v>
      </c>
      <c r="Q17" s="42">
        <v>14606.0</v>
      </c>
      <c r="R17" s="42">
        <v>13890.0</v>
      </c>
      <c r="S17" s="42">
        <f t="shared" ref="S17:S20" si="29">+Q17+R17</f>
        <v>28496</v>
      </c>
      <c r="U17" s="148">
        <f t="shared" ref="U17:V17" si="26">Q17/$S$105</f>
        <v>0.01261441149</v>
      </c>
      <c r="V17" s="149">
        <f t="shared" si="26"/>
        <v>0.01199604105</v>
      </c>
      <c r="W17" s="148">
        <f t="shared" si="5"/>
        <v>0.02461045253</v>
      </c>
      <c r="Y17" s="42">
        <f t="shared" ref="Y17:Z17" si="27">U17*$I$2</f>
        <v>15091.83144</v>
      </c>
      <c r="Z17" s="42">
        <f t="shared" si="27"/>
        <v>14352.01552</v>
      </c>
      <c r="AA17" s="42">
        <f t="shared" ref="AA17:AA20" si="32">+Y17+Z17</f>
        <v>29443.84697</v>
      </c>
      <c r="AB17" s="93">
        <f t="shared" si="7"/>
        <v>29443.84697</v>
      </c>
      <c r="AC17" s="93">
        <f t="shared" si="8"/>
        <v>0</v>
      </c>
    </row>
    <row r="18" ht="14.25" customHeight="1">
      <c r="A18" s="39">
        <v>8.0</v>
      </c>
      <c r="B18" s="40">
        <v>2.0</v>
      </c>
      <c r="C18" s="53" t="s">
        <v>59</v>
      </c>
      <c r="D18" s="164">
        <v>7557.848591443432</v>
      </c>
      <c r="E18" s="165">
        <v>7169.270267627213</v>
      </c>
      <c r="F18" s="147">
        <v>14727.118859070644</v>
      </c>
      <c r="G18" s="147">
        <v>7810.242945154686</v>
      </c>
      <c r="H18" s="147">
        <v>7408.688048214623</v>
      </c>
      <c r="I18" s="147">
        <v>15218.93099336931</v>
      </c>
      <c r="K18" s="39"/>
      <c r="L18" s="40">
        <v>2.0</v>
      </c>
      <c r="M18" s="53" t="s">
        <v>59</v>
      </c>
      <c r="N18" s="42">
        <v>6546.0</v>
      </c>
      <c r="O18" s="42">
        <v>6192.0</v>
      </c>
      <c r="P18" s="42">
        <f t="shared" si="28"/>
        <v>12738</v>
      </c>
      <c r="Q18" s="42">
        <v>6467.0</v>
      </c>
      <c r="R18" s="42">
        <v>6216.0</v>
      </c>
      <c r="S18" s="42">
        <f t="shared" si="29"/>
        <v>12683</v>
      </c>
      <c r="U18" s="148">
        <f t="shared" ref="U18:V18" si="30">Q18/$S$105</f>
        <v>0.005585197801</v>
      </c>
      <c r="V18" s="149">
        <f t="shared" si="30"/>
        <v>0.005368422689</v>
      </c>
      <c r="W18" s="148">
        <f t="shared" si="5"/>
        <v>0.01095362049</v>
      </c>
      <c r="Y18" s="42">
        <f t="shared" ref="Y18:Z18" si="31">U18*$I$2</f>
        <v>6682.108308</v>
      </c>
      <c r="Z18" s="42">
        <f t="shared" si="31"/>
        <v>6422.759431</v>
      </c>
      <c r="AA18" s="42">
        <f t="shared" si="32"/>
        <v>13104.86774</v>
      </c>
      <c r="AB18" s="93">
        <f t="shared" si="7"/>
        <v>13104.86774</v>
      </c>
      <c r="AC18" s="93">
        <f t="shared" si="8"/>
        <v>0</v>
      </c>
    </row>
    <row r="19" ht="14.25" customHeight="1">
      <c r="A19" s="39">
        <v>9.0</v>
      </c>
      <c r="B19" s="40">
        <v>3.0</v>
      </c>
      <c r="C19" s="53" t="s">
        <v>60</v>
      </c>
      <c r="D19" s="164">
        <v>4615.584558491927</v>
      </c>
      <c r="E19" s="165">
        <v>4114.925449033478</v>
      </c>
      <c r="F19" s="147">
        <v>8730.510007525405</v>
      </c>
      <c r="G19" s="147">
        <v>4769.722004822765</v>
      </c>
      <c r="H19" s="147">
        <v>4252.343384403951</v>
      </c>
      <c r="I19" s="147">
        <v>9022.065389226715</v>
      </c>
      <c r="K19" s="39"/>
      <c r="L19" s="40">
        <v>3.0</v>
      </c>
      <c r="M19" s="53" t="s">
        <v>60</v>
      </c>
      <c r="N19" s="42">
        <v>4155.0</v>
      </c>
      <c r="O19" s="42">
        <v>3816.0</v>
      </c>
      <c r="P19" s="42">
        <f t="shared" si="28"/>
        <v>7971</v>
      </c>
      <c r="Q19" s="42">
        <v>4193.0</v>
      </c>
      <c r="R19" s="42">
        <v>3878.0</v>
      </c>
      <c r="S19" s="42">
        <f t="shared" si="29"/>
        <v>8071</v>
      </c>
      <c r="U19" s="148">
        <f t="shared" ref="U19:V19" si="33">Q19/$S$105</f>
        <v>0.003621267107</v>
      </c>
      <c r="V19" s="149">
        <f t="shared" si="33"/>
        <v>0.00334921866</v>
      </c>
      <c r="W19" s="148">
        <f t="shared" si="5"/>
        <v>0.006970485766</v>
      </c>
      <c r="Y19" s="42">
        <f t="shared" ref="Y19:Z19" si="34">U19*$I$2</f>
        <v>4332.469481</v>
      </c>
      <c r="Z19" s="42">
        <f t="shared" si="34"/>
        <v>4006.991807</v>
      </c>
      <c r="AA19" s="42">
        <f t="shared" si="32"/>
        <v>8339.461289</v>
      </c>
      <c r="AB19" s="93">
        <f t="shared" si="7"/>
        <v>8339.461289</v>
      </c>
      <c r="AC19" s="93">
        <f t="shared" si="8"/>
        <v>0</v>
      </c>
    </row>
    <row r="20" ht="14.25" customHeight="1">
      <c r="A20" s="39">
        <v>10.0</v>
      </c>
      <c r="B20" s="40">
        <v>4.0</v>
      </c>
      <c r="C20" s="53" t="s">
        <v>61</v>
      </c>
      <c r="D20" s="164">
        <v>8155.989597426415</v>
      </c>
      <c r="E20" s="165">
        <v>7578.002542621508</v>
      </c>
      <c r="F20" s="147">
        <v>15733.992140047922</v>
      </c>
      <c r="G20" s="147">
        <v>8428.358870032469</v>
      </c>
      <c r="H20" s="147">
        <v>7831.069937532353</v>
      </c>
      <c r="I20" s="147">
        <v>16259.428807564822</v>
      </c>
      <c r="K20" s="39"/>
      <c r="L20" s="40">
        <v>4.0</v>
      </c>
      <c r="M20" s="53" t="s">
        <v>61</v>
      </c>
      <c r="N20" s="42">
        <v>6712.0</v>
      </c>
      <c r="O20" s="42">
        <v>6368.0</v>
      </c>
      <c r="P20" s="42">
        <f t="shared" si="28"/>
        <v>13080</v>
      </c>
      <c r="Q20" s="42">
        <v>6785.0</v>
      </c>
      <c r="R20" s="42">
        <v>6425.0</v>
      </c>
      <c r="S20" s="42">
        <f t="shared" si="29"/>
        <v>13210</v>
      </c>
      <c r="U20" s="148">
        <f t="shared" ref="U20:V20" si="35">Q20/$S$105</f>
        <v>0.005859837185</v>
      </c>
      <c r="V20" s="149">
        <f t="shared" si="35"/>
        <v>0.005548924675</v>
      </c>
      <c r="W20" s="148">
        <f t="shared" si="5"/>
        <v>0.01140876186</v>
      </c>
      <c r="Y20" s="42">
        <f t="shared" ref="Y20:Z20" si="36">U20*$I$2</f>
        <v>7010.685769</v>
      </c>
      <c r="Z20" s="42">
        <f t="shared" si="36"/>
        <v>6638.711285</v>
      </c>
      <c r="AA20" s="42">
        <f t="shared" si="32"/>
        <v>13649.39705</v>
      </c>
      <c r="AB20" s="93">
        <f t="shared" si="7"/>
        <v>13649.39705</v>
      </c>
      <c r="AC20" s="93">
        <f t="shared" si="8"/>
        <v>0</v>
      </c>
    </row>
    <row r="21" ht="14.25" customHeight="1">
      <c r="A21" s="151"/>
      <c r="B21" s="152">
        <v>2.0</v>
      </c>
      <c r="C21" s="153" t="s">
        <v>149</v>
      </c>
      <c r="D21" s="154">
        <v>35026.0</v>
      </c>
      <c r="E21" s="154">
        <v>32568.0</v>
      </c>
      <c r="F21" s="154">
        <v>67594.0</v>
      </c>
      <c r="G21" s="154">
        <v>36195.69327</v>
      </c>
      <c r="H21" s="154">
        <v>33655.60836</v>
      </c>
      <c r="I21" s="154">
        <v>69851.30163</v>
      </c>
      <c r="K21" s="44"/>
      <c r="L21" s="152">
        <v>2.0</v>
      </c>
      <c r="M21" s="153" t="s">
        <v>149</v>
      </c>
      <c r="N21" s="47"/>
      <c r="O21" s="47"/>
      <c r="P21" s="47"/>
      <c r="Q21" s="47"/>
      <c r="R21" s="47"/>
      <c r="S21" s="47"/>
      <c r="U21" s="155">
        <f t="shared" ref="U21:V21" si="37">Q21/$S$105</f>
        <v>0</v>
      </c>
      <c r="V21" s="156">
        <f t="shared" si="37"/>
        <v>0</v>
      </c>
      <c r="W21" s="155">
        <f t="shared" si="5"/>
        <v>0</v>
      </c>
      <c r="Y21" s="47"/>
      <c r="Z21" s="47"/>
      <c r="AA21" s="47"/>
      <c r="AB21" s="93">
        <f t="shared" si="7"/>
        <v>0</v>
      </c>
      <c r="AC21" s="93">
        <f t="shared" si="8"/>
        <v>0</v>
      </c>
    </row>
    <row r="22" ht="14.25" customHeight="1">
      <c r="A22" s="157" t="s">
        <v>62</v>
      </c>
      <c r="B22" s="158" t="s">
        <v>63</v>
      </c>
      <c r="C22" s="159"/>
      <c r="D22" s="160">
        <v>68677.0</v>
      </c>
      <c r="E22" s="160">
        <v>65575.0</v>
      </c>
      <c r="F22" s="160">
        <v>134252.0</v>
      </c>
      <c r="G22" s="160">
        <v>70970.468415</v>
      </c>
      <c r="H22" s="160">
        <v>67764.877125</v>
      </c>
      <c r="I22" s="160">
        <v>138735.34554</v>
      </c>
      <c r="K22" s="49" t="s">
        <v>62</v>
      </c>
      <c r="L22" s="50" t="s">
        <v>63</v>
      </c>
      <c r="M22" s="51"/>
      <c r="N22" s="36">
        <f t="shared" ref="N22:S22" si="38">N26+N29+N32</f>
        <v>73717</v>
      </c>
      <c r="O22" s="36">
        <f t="shared" si="38"/>
        <v>71707</v>
      </c>
      <c r="P22" s="36">
        <f t="shared" si="38"/>
        <v>145424</v>
      </c>
      <c r="Q22" s="36">
        <f t="shared" si="38"/>
        <v>77021</v>
      </c>
      <c r="R22" s="36">
        <f t="shared" si="38"/>
        <v>75138</v>
      </c>
      <c r="S22" s="36">
        <f t="shared" si="38"/>
        <v>152159</v>
      </c>
      <c r="U22" s="163">
        <f t="shared" ref="U22:V22" si="39">Q22/$S$105</f>
        <v>0.06651886807</v>
      </c>
      <c r="V22" s="167">
        <f t="shared" si="39"/>
        <v>0.06489262291</v>
      </c>
      <c r="W22" s="163">
        <f t="shared" si="5"/>
        <v>0.131411491</v>
      </c>
      <c r="Y22" s="36">
        <f t="shared" ref="Y22:AA22" si="40">Y26+Y29+Y32</f>
        <v>79582.90768</v>
      </c>
      <c r="Z22" s="36">
        <f t="shared" si="40"/>
        <v>77637.27448</v>
      </c>
      <c r="AA22" s="36">
        <f t="shared" si="40"/>
        <v>157220.1822</v>
      </c>
      <c r="AB22" s="93">
        <f t="shared" si="7"/>
        <v>157220.1822</v>
      </c>
      <c r="AC22" s="93">
        <f t="shared" si="8"/>
        <v>0</v>
      </c>
    </row>
    <row r="23" ht="14.25" customHeight="1">
      <c r="A23" s="39">
        <v>11.0</v>
      </c>
      <c r="B23" s="40">
        <v>1.0</v>
      </c>
      <c r="C23" s="41" t="s">
        <v>64</v>
      </c>
      <c r="D23" s="164">
        <v>10618.987198512988</v>
      </c>
      <c r="E23" s="165">
        <v>9684.95792316267</v>
      </c>
      <c r="F23" s="147">
        <v>20303.945121675657</v>
      </c>
      <c r="G23" s="147">
        <v>10973.60827600733</v>
      </c>
      <c r="H23" s="147">
        <v>10008.387093006688</v>
      </c>
      <c r="I23" s="147">
        <v>20981.995369014017</v>
      </c>
      <c r="K23" s="39"/>
      <c r="L23" s="40">
        <v>1.0</v>
      </c>
      <c r="M23" s="41" t="s">
        <v>64</v>
      </c>
      <c r="N23" s="42">
        <v>13277.0</v>
      </c>
      <c r="O23" s="42">
        <v>12631.0</v>
      </c>
      <c r="P23" s="42">
        <f t="shared" ref="P23:P25" si="43">O23+N23</f>
        <v>25908</v>
      </c>
      <c r="Q23" s="42">
        <v>14326.0</v>
      </c>
      <c r="R23" s="42">
        <v>13793.0</v>
      </c>
      <c r="S23" s="42">
        <f t="shared" ref="S23:S25" si="44">R23+Q23</f>
        <v>28119</v>
      </c>
      <c r="U23" s="148">
        <f t="shared" ref="U23:V23" si="41">Q23/$S$105</f>
        <v>0.01237259064</v>
      </c>
      <c r="V23" s="149">
        <f t="shared" si="41"/>
        <v>0.0119122674</v>
      </c>
      <c r="W23" s="148">
        <f t="shared" si="5"/>
        <v>0.02428485804</v>
      </c>
      <c r="Y23" s="42">
        <f t="shared" ref="Y23:Z23" si="42">U23*$I$2</f>
        <v>14802.51796</v>
      </c>
      <c r="Z23" s="42">
        <f t="shared" si="42"/>
        <v>14251.78907</v>
      </c>
      <c r="AA23" s="42">
        <f t="shared" ref="AA23:AA25" si="47">Z23+Y23</f>
        <v>29054.30702</v>
      </c>
      <c r="AB23" s="93">
        <f t="shared" si="7"/>
        <v>29054.30702</v>
      </c>
      <c r="AC23" s="93">
        <f t="shared" si="8"/>
        <v>0</v>
      </c>
    </row>
    <row r="24" ht="14.25" customHeight="1">
      <c r="A24" s="39">
        <v>14.0</v>
      </c>
      <c r="B24" s="40">
        <v>4.0</v>
      </c>
      <c r="C24" s="41" t="s">
        <v>67</v>
      </c>
      <c r="D24" s="164">
        <v>10517.069628696916</v>
      </c>
      <c r="E24" s="165">
        <v>10063.831582748497</v>
      </c>
      <c r="F24" s="147">
        <v>20580.901211445413</v>
      </c>
      <c r="G24" s="147">
        <v>10868.287168947249</v>
      </c>
      <c r="H24" s="147">
        <v>10399.913238454383</v>
      </c>
      <c r="I24" s="147">
        <v>21268.20040740163</v>
      </c>
      <c r="K24" s="39"/>
      <c r="L24" s="40">
        <v>4.0</v>
      </c>
      <c r="M24" s="41" t="s">
        <v>67</v>
      </c>
      <c r="N24" s="42">
        <v>10867.0</v>
      </c>
      <c r="O24" s="42">
        <v>10296.0</v>
      </c>
      <c r="P24" s="42">
        <f t="shared" si="43"/>
        <v>21163</v>
      </c>
      <c r="Q24" s="42">
        <v>11298.0</v>
      </c>
      <c r="R24" s="42">
        <v>10736.0</v>
      </c>
      <c r="S24" s="42">
        <f t="shared" si="44"/>
        <v>22034</v>
      </c>
      <c r="U24" s="148">
        <f t="shared" ref="U24:V24" si="45">Q24/$S$105</f>
        <v>0.009757470969</v>
      </c>
      <c r="V24" s="149">
        <f t="shared" si="45"/>
        <v>0.009272101993</v>
      </c>
      <c r="W24" s="148">
        <f t="shared" si="5"/>
        <v>0.01902957296</v>
      </c>
      <c r="Y24" s="42">
        <f t="shared" ref="Y24:Z24" si="46">U24*$I$2</f>
        <v>11673.79924</v>
      </c>
      <c r="Z24" s="42">
        <f t="shared" si="46"/>
        <v>11093.10574</v>
      </c>
      <c r="AA24" s="42">
        <f t="shared" si="47"/>
        <v>22766.90497</v>
      </c>
      <c r="AB24" s="93">
        <f t="shared" si="7"/>
        <v>22766.90497</v>
      </c>
      <c r="AC24" s="93">
        <f t="shared" si="8"/>
        <v>0</v>
      </c>
    </row>
    <row r="25" ht="14.25" customHeight="1">
      <c r="A25" s="39">
        <v>15.0</v>
      </c>
      <c r="B25" s="40">
        <v>5.0</v>
      </c>
      <c r="C25" s="41" t="s">
        <v>68</v>
      </c>
      <c r="D25" s="164">
        <v>3026.6429824166926</v>
      </c>
      <c r="E25" s="165">
        <v>2799.34097938549</v>
      </c>
      <c r="F25" s="147">
        <v>5825.983961802182</v>
      </c>
      <c r="G25" s="147">
        <v>3127.717724814498</v>
      </c>
      <c r="H25" s="147">
        <v>2892.824971392068</v>
      </c>
      <c r="I25" s="147">
        <v>6020.542696206567</v>
      </c>
      <c r="K25" s="39"/>
      <c r="L25" s="40">
        <v>5.0</v>
      </c>
      <c r="M25" s="41" t="s">
        <v>68</v>
      </c>
      <c r="N25" s="42">
        <v>2494.0</v>
      </c>
      <c r="O25" s="42">
        <v>2304.0</v>
      </c>
      <c r="P25" s="42">
        <f t="shared" si="43"/>
        <v>4798</v>
      </c>
      <c r="Q25" s="42">
        <v>2524.0</v>
      </c>
      <c r="R25" s="42">
        <v>2362.0</v>
      </c>
      <c r="S25" s="42">
        <f t="shared" si="44"/>
        <v>4886</v>
      </c>
      <c r="U25" s="148">
        <f t="shared" ref="U25:V25" si="48">Q25/$S$105</f>
        <v>0.00217984216</v>
      </c>
      <c r="V25" s="149">
        <f t="shared" si="48"/>
        <v>0.00203993153</v>
      </c>
      <c r="W25" s="148">
        <f t="shared" si="5"/>
        <v>0.00421977369</v>
      </c>
      <c r="Y25" s="42">
        <f t="shared" ref="Y25:Z25" si="49">U25*$I$2</f>
        <v>2607.954441</v>
      </c>
      <c r="Z25" s="42">
        <f t="shared" si="49"/>
        <v>2440.565923</v>
      </c>
      <c r="AA25" s="42">
        <f t="shared" si="47"/>
        <v>5048.520364</v>
      </c>
      <c r="AB25" s="93">
        <f t="shared" si="7"/>
        <v>5048.520364</v>
      </c>
      <c r="AC25" s="93">
        <f t="shared" si="8"/>
        <v>0</v>
      </c>
    </row>
    <row r="26" ht="14.25" customHeight="1">
      <c r="A26" s="39"/>
      <c r="B26" s="152">
        <v>3.0</v>
      </c>
      <c r="C26" s="168" t="s">
        <v>150</v>
      </c>
      <c r="D26" s="169">
        <v>44513.27071997122</v>
      </c>
      <c r="E26" s="169">
        <v>42152.78327288713</v>
      </c>
      <c r="F26" s="169">
        <v>86666.05399285835</v>
      </c>
      <c r="G26" s="169">
        <v>45999.79139566466</v>
      </c>
      <c r="H26" s="169">
        <v>43560.47547028519</v>
      </c>
      <c r="I26" s="169">
        <v>89560.26686594984</v>
      </c>
      <c r="K26" s="39"/>
      <c r="L26" s="152">
        <v>3.0</v>
      </c>
      <c r="M26" s="168" t="s">
        <v>150</v>
      </c>
      <c r="N26" s="54">
        <f t="shared" ref="N26:S26" si="50">SUM(N23:N25)</f>
        <v>26638</v>
      </c>
      <c r="O26" s="54">
        <f t="shared" si="50"/>
        <v>25231</v>
      </c>
      <c r="P26" s="54">
        <f t="shared" si="50"/>
        <v>51869</v>
      </c>
      <c r="Q26" s="54">
        <f t="shared" si="50"/>
        <v>28148</v>
      </c>
      <c r="R26" s="54">
        <f t="shared" si="50"/>
        <v>26891</v>
      </c>
      <c r="S26" s="54">
        <f t="shared" si="50"/>
        <v>55039</v>
      </c>
      <c r="U26" s="170">
        <f t="shared" ref="U26:V26" si="51">Q26/$S$105</f>
        <v>0.02430990377</v>
      </c>
      <c r="V26" s="171">
        <f t="shared" si="51"/>
        <v>0.02322430092</v>
      </c>
      <c r="W26" s="170">
        <f t="shared" si="5"/>
        <v>0.04753420469</v>
      </c>
      <c r="Y26" s="54">
        <f t="shared" ref="Y26:AA26" si="52">SUM(Y23:Y25)</f>
        <v>29084.27163</v>
      </c>
      <c r="Z26" s="54">
        <f t="shared" si="52"/>
        <v>27785.46073</v>
      </c>
      <c r="AA26" s="54">
        <f t="shared" si="52"/>
        <v>56869.73236</v>
      </c>
      <c r="AB26" s="93">
        <f t="shared" si="7"/>
        <v>56869.73236</v>
      </c>
      <c r="AC26" s="93">
        <f t="shared" si="8"/>
        <v>0</v>
      </c>
    </row>
    <row r="27" ht="14.25" customHeight="1">
      <c r="A27" s="39">
        <v>16.0</v>
      </c>
      <c r="B27" s="40">
        <v>4.0</v>
      </c>
      <c r="C27" s="41" t="s">
        <v>69</v>
      </c>
      <c r="D27" s="164">
        <v>12637.778657192966</v>
      </c>
      <c r="E27" s="165">
        <v>12481.210258584146</v>
      </c>
      <c r="F27" s="147">
        <v>25118.98891577711</v>
      </c>
      <c r="G27" s="147">
        <v>13059.817275449925</v>
      </c>
      <c r="H27" s="147">
        <v>12898.020275169563</v>
      </c>
      <c r="I27" s="147">
        <v>25957.837550619486</v>
      </c>
      <c r="K27" s="39"/>
      <c r="L27" s="40">
        <v>4.0</v>
      </c>
      <c r="M27" s="41" t="s">
        <v>69</v>
      </c>
      <c r="N27" s="42">
        <v>12649.0</v>
      </c>
      <c r="O27" s="42">
        <v>12739.0</v>
      </c>
      <c r="P27" s="42">
        <f t="shared" ref="P27:P28" si="55">O27+N27</f>
        <v>25388</v>
      </c>
      <c r="Q27" s="42">
        <v>12839.0</v>
      </c>
      <c r="R27" s="42">
        <v>13008.0</v>
      </c>
      <c r="S27" s="42">
        <f t="shared" ref="S27:S28" si="56">R27+Q27</f>
        <v>25847</v>
      </c>
      <c r="U27" s="148">
        <f t="shared" ref="U27:V27" si="53">Q27/$S$105</f>
        <v>0.01108834924</v>
      </c>
      <c r="V27" s="149">
        <f t="shared" si="53"/>
        <v>0.0112343054</v>
      </c>
      <c r="W27" s="148">
        <f t="shared" si="5"/>
        <v>0.02232265464</v>
      </c>
      <c r="Y27" s="42">
        <f t="shared" ref="Y27:Z27" si="54">U27*$I$2</f>
        <v>13266.05668</v>
      </c>
      <c r="Z27" s="42">
        <f t="shared" si="54"/>
        <v>13440.67804</v>
      </c>
      <c r="AA27" s="42">
        <f t="shared" ref="AA27:AA28" si="59">Z27+Y27</f>
        <v>26706.73472</v>
      </c>
      <c r="AB27" s="93">
        <f t="shared" si="7"/>
        <v>26706.73472</v>
      </c>
      <c r="AC27" s="93">
        <f t="shared" si="8"/>
        <v>0</v>
      </c>
    </row>
    <row r="28" ht="14.25" customHeight="1">
      <c r="A28" s="39">
        <v>17.0</v>
      </c>
      <c r="B28" s="40">
        <v>5.0</v>
      </c>
      <c r="C28" s="41" t="s">
        <v>70</v>
      </c>
      <c r="D28" s="164">
        <v>11525.950622835815</v>
      </c>
      <c r="E28" s="165">
        <v>10941.006468528723</v>
      </c>
      <c r="F28" s="147">
        <v>22466.957091364537</v>
      </c>
      <c r="G28" s="147">
        <v>11910.859743885418</v>
      </c>
      <c r="H28" s="147">
        <v>11306.38137954524</v>
      </c>
      <c r="I28" s="147">
        <v>23217.241123430656</v>
      </c>
      <c r="K28" s="39"/>
      <c r="L28" s="40">
        <v>5.0</v>
      </c>
      <c r="M28" s="41" t="s">
        <v>70</v>
      </c>
      <c r="N28" s="42">
        <v>10654.0</v>
      </c>
      <c r="O28" s="42">
        <v>10432.0</v>
      </c>
      <c r="P28" s="42">
        <f t="shared" si="55"/>
        <v>21086</v>
      </c>
      <c r="Q28" s="42">
        <v>10807.0</v>
      </c>
      <c r="R28" s="42">
        <v>10479.0</v>
      </c>
      <c r="S28" s="42">
        <f t="shared" si="56"/>
        <v>21286</v>
      </c>
      <c r="U28" s="148">
        <f t="shared" ref="U28:V28" si="57">Q28/$S$105</f>
        <v>0.009333420849</v>
      </c>
      <c r="V28" s="149">
        <f t="shared" si="57"/>
        <v>0.009050145006</v>
      </c>
      <c r="W28" s="148">
        <f t="shared" si="5"/>
        <v>0.01838356586</v>
      </c>
      <c r="Y28" s="42">
        <f t="shared" ref="Y28:Z28" si="58">U28*$I$2</f>
        <v>11166.46737</v>
      </c>
      <c r="Z28" s="42">
        <f t="shared" si="58"/>
        <v>10827.55728</v>
      </c>
      <c r="AA28" s="42">
        <f t="shared" si="59"/>
        <v>21994.02466</v>
      </c>
      <c r="AB28" s="93">
        <f t="shared" si="7"/>
        <v>21994.02466</v>
      </c>
      <c r="AC28" s="93">
        <f t="shared" si="8"/>
        <v>0</v>
      </c>
    </row>
    <row r="29" ht="14.25" customHeight="1">
      <c r="A29" s="39"/>
      <c r="B29" s="152">
        <v>4.0</v>
      </c>
      <c r="C29" s="168" t="s">
        <v>151</v>
      </c>
      <c r="D29" s="169">
        <v>24163.729280028783</v>
      </c>
      <c r="E29" s="169">
        <v>23422.21672711287</v>
      </c>
      <c r="F29" s="169">
        <v>47585.94600714165</v>
      </c>
      <c r="G29" s="169">
        <v>24970.677019335344</v>
      </c>
      <c r="H29" s="169">
        <v>24204.401654714806</v>
      </c>
      <c r="I29" s="169">
        <v>49175.07867405015</v>
      </c>
      <c r="K29" s="39"/>
      <c r="L29" s="152">
        <v>4.0</v>
      </c>
      <c r="M29" s="168" t="s">
        <v>151</v>
      </c>
      <c r="N29" s="54">
        <f t="shared" ref="N29:S29" si="60">SUM(N27:N28)</f>
        <v>23303</v>
      </c>
      <c r="O29" s="54">
        <f t="shared" si="60"/>
        <v>23171</v>
      </c>
      <c r="P29" s="54">
        <f t="shared" si="60"/>
        <v>46474</v>
      </c>
      <c r="Q29" s="54">
        <f t="shared" si="60"/>
        <v>23646</v>
      </c>
      <c r="R29" s="54">
        <f t="shared" si="60"/>
        <v>23487</v>
      </c>
      <c r="S29" s="54">
        <f t="shared" si="60"/>
        <v>47133</v>
      </c>
      <c r="U29" s="170">
        <f t="shared" ref="U29:V29" si="61">Q29/$S$105</f>
        <v>0.02042177009</v>
      </c>
      <c r="V29" s="171">
        <f t="shared" si="61"/>
        <v>0.0202844504</v>
      </c>
      <c r="W29" s="170">
        <f t="shared" si="5"/>
        <v>0.0407062205</v>
      </c>
      <c r="Y29" s="54">
        <f t="shared" ref="Y29:AA29" si="62">SUM(Y27:Y28)</f>
        <v>24432.52405</v>
      </c>
      <c r="Z29" s="54">
        <f t="shared" si="62"/>
        <v>24268.23532</v>
      </c>
      <c r="AA29" s="54">
        <f t="shared" si="62"/>
        <v>48700.75938</v>
      </c>
      <c r="AB29" s="93">
        <f t="shared" si="7"/>
        <v>48700.75938</v>
      </c>
      <c r="AC29" s="93">
        <f t="shared" si="8"/>
        <v>0</v>
      </c>
    </row>
    <row r="30" ht="14.25" customHeight="1">
      <c r="A30" s="39">
        <v>12.0</v>
      </c>
      <c r="B30" s="40">
        <v>2.0</v>
      </c>
      <c r="C30" s="41" t="s">
        <v>65</v>
      </c>
      <c r="D30" s="164">
        <v>9359.94489664373</v>
      </c>
      <c r="E30" s="165">
        <v>9122.824721711962</v>
      </c>
      <c r="F30" s="147">
        <v>18482.76961835569</v>
      </c>
      <c r="G30" s="147">
        <v>9672.520256467147</v>
      </c>
      <c r="H30" s="147">
        <v>9427.481453293534</v>
      </c>
      <c r="I30" s="147">
        <v>19100.001709760683</v>
      </c>
      <c r="K30" s="39"/>
      <c r="L30" s="40">
        <v>2.0</v>
      </c>
      <c r="M30" s="41" t="s">
        <v>65</v>
      </c>
      <c r="N30" s="42">
        <v>11109.0</v>
      </c>
      <c r="O30" s="42">
        <v>11025.0</v>
      </c>
      <c r="P30" s="42">
        <f t="shared" ref="P30:P31" si="65">O30+N30</f>
        <v>22134</v>
      </c>
      <c r="Q30" s="42">
        <v>11850.0</v>
      </c>
      <c r="R30" s="42">
        <v>11756.0</v>
      </c>
      <c r="S30" s="42">
        <f t="shared" ref="S30:S31" si="66">R30+Q30</f>
        <v>23606</v>
      </c>
      <c r="U30" s="148">
        <f t="shared" ref="U30:V30" si="63">Q30/$S$105</f>
        <v>0.01023420349</v>
      </c>
      <c r="V30" s="149">
        <f t="shared" si="63"/>
        <v>0.01015302077</v>
      </c>
      <c r="W30" s="148">
        <f t="shared" si="5"/>
        <v>0.02038722426</v>
      </c>
      <c r="Y30" s="42">
        <f t="shared" ref="Y30:Z30" si="64">U30*$I$2</f>
        <v>12244.16011</v>
      </c>
      <c r="Z30" s="42">
        <f t="shared" si="64"/>
        <v>12147.03344</v>
      </c>
      <c r="AA30" s="42">
        <f t="shared" ref="AA30:AA31" si="69">Z30+Y30</f>
        <v>24391.19356</v>
      </c>
      <c r="AB30" s="93">
        <f t="shared" si="7"/>
        <v>24391.19356</v>
      </c>
      <c r="AC30" s="93">
        <f t="shared" si="8"/>
        <v>0</v>
      </c>
    </row>
    <row r="31" ht="14.25" customHeight="1">
      <c r="A31" s="39">
        <v>13.0</v>
      </c>
      <c r="B31" s="40">
        <v>3.0</v>
      </c>
      <c r="C31" s="41" t="s">
        <v>66</v>
      </c>
      <c r="D31" s="164">
        <v>10990.626013700889</v>
      </c>
      <c r="E31" s="165">
        <v>10481.828065878512</v>
      </c>
      <c r="F31" s="147">
        <v>21472.454079579402</v>
      </c>
      <c r="G31" s="147">
        <v>11357.65796942843</v>
      </c>
      <c r="H31" s="147">
        <v>10831.868714138525</v>
      </c>
      <c r="I31" s="147">
        <v>22189.526683566954</v>
      </c>
      <c r="K31" s="39"/>
      <c r="L31" s="40">
        <v>3.0</v>
      </c>
      <c r="M31" s="41" t="s">
        <v>66</v>
      </c>
      <c r="N31" s="42">
        <v>12667.0</v>
      </c>
      <c r="O31" s="42">
        <v>12280.0</v>
      </c>
      <c r="P31" s="42">
        <f t="shared" si="65"/>
        <v>24947</v>
      </c>
      <c r="Q31" s="42">
        <v>13377.0</v>
      </c>
      <c r="R31" s="42">
        <v>13004.0</v>
      </c>
      <c r="S31" s="42">
        <f t="shared" si="66"/>
        <v>26381</v>
      </c>
      <c r="U31" s="148">
        <f t="shared" ref="U31:V31" si="67">Q31/$S$105</f>
        <v>0.01155299072</v>
      </c>
      <c r="V31" s="149">
        <f t="shared" si="67"/>
        <v>0.01123085081</v>
      </c>
      <c r="W31" s="148">
        <f t="shared" si="5"/>
        <v>0.02278384153</v>
      </c>
      <c r="Y31" s="42">
        <f t="shared" ref="Y31:Z31" si="68">U31*$I$2</f>
        <v>13821.95188</v>
      </c>
      <c r="Z31" s="42">
        <f t="shared" si="68"/>
        <v>13436.54499</v>
      </c>
      <c r="AA31" s="42">
        <f t="shared" si="69"/>
        <v>27258.49687</v>
      </c>
      <c r="AB31" s="93">
        <f t="shared" si="7"/>
        <v>27258.49687</v>
      </c>
      <c r="AC31" s="93">
        <f t="shared" si="8"/>
        <v>0</v>
      </c>
    </row>
    <row r="32" ht="14.25" customHeight="1">
      <c r="A32" s="39"/>
      <c r="B32" s="152">
        <v>5.0</v>
      </c>
      <c r="C32" s="168" t="s">
        <v>152</v>
      </c>
      <c r="D32" s="169">
        <v>24163.729280028783</v>
      </c>
      <c r="E32" s="169">
        <v>23422.21672711287</v>
      </c>
      <c r="F32" s="169">
        <v>47585.94600714165</v>
      </c>
      <c r="G32" s="169">
        <v>24970.677019335344</v>
      </c>
      <c r="H32" s="169">
        <v>24204.401654714806</v>
      </c>
      <c r="I32" s="169">
        <v>49175.07867405015</v>
      </c>
      <c r="K32" s="39"/>
      <c r="L32" s="152">
        <v>5.0</v>
      </c>
      <c r="M32" s="168" t="s">
        <v>152</v>
      </c>
      <c r="N32" s="54">
        <f t="shared" ref="N32:S32" si="70">SUM(N30:N31)</f>
        <v>23776</v>
      </c>
      <c r="O32" s="54">
        <f t="shared" si="70"/>
        <v>23305</v>
      </c>
      <c r="P32" s="54">
        <f t="shared" si="70"/>
        <v>47081</v>
      </c>
      <c r="Q32" s="54">
        <f t="shared" si="70"/>
        <v>25227</v>
      </c>
      <c r="R32" s="54">
        <f t="shared" si="70"/>
        <v>24760</v>
      </c>
      <c r="S32" s="54">
        <f t="shared" si="70"/>
        <v>49987</v>
      </c>
      <c r="U32" s="170">
        <f t="shared" ref="U32:V32" si="71">Q32/$S$105</f>
        <v>0.0217871942</v>
      </c>
      <c r="V32" s="171">
        <f t="shared" si="71"/>
        <v>0.02138387159</v>
      </c>
      <c r="W32" s="170">
        <f t="shared" si="5"/>
        <v>0.04317106579</v>
      </c>
      <c r="Y32" s="54">
        <f t="shared" ref="Y32:AA32" si="72">SUM(Y30:Y31)</f>
        <v>26066.112</v>
      </c>
      <c r="Z32" s="54">
        <f t="shared" si="72"/>
        <v>25583.57843</v>
      </c>
      <c r="AA32" s="54">
        <f t="shared" si="72"/>
        <v>51649.69043</v>
      </c>
      <c r="AB32" s="93">
        <f t="shared" si="7"/>
        <v>51649.69043</v>
      </c>
      <c r="AC32" s="93">
        <f t="shared" si="8"/>
        <v>0</v>
      </c>
    </row>
    <row r="33" ht="14.25" customHeight="1">
      <c r="A33" s="172" t="s">
        <v>71</v>
      </c>
      <c r="B33" s="173" t="s">
        <v>72</v>
      </c>
      <c r="C33" s="174"/>
      <c r="D33" s="160">
        <v>36253.0</v>
      </c>
      <c r="E33" s="160">
        <v>32601.0</v>
      </c>
      <c r="F33" s="160">
        <v>68854.0</v>
      </c>
      <c r="G33" s="160">
        <v>37463.668935</v>
      </c>
      <c r="H33" s="160">
        <v>33689.710395</v>
      </c>
      <c r="I33" s="160">
        <v>71153.37933</v>
      </c>
      <c r="K33" s="49" t="s">
        <v>71</v>
      </c>
      <c r="L33" s="50" t="s">
        <v>72</v>
      </c>
      <c r="M33" s="51"/>
      <c r="N33" s="36">
        <f t="shared" ref="N33:P33" si="73">N34+N36+N40</f>
        <v>38841</v>
      </c>
      <c r="O33" s="36">
        <f t="shared" si="73"/>
        <v>35911</v>
      </c>
      <c r="P33" s="36">
        <f t="shared" si="73"/>
        <v>74752</v>
      </c>
      <c r="Q33" s="36">
        <f t="shared" ref="Q33:S33" si="74">Q35+Q37+Q40</f>
        <v>40821</v>
      </c>
      <c r="R33" s="36">
        <f t="shared" si="74"/>
        <v>37878</v>
      </c>
      <c r="S33" s="36">
        <f t="shared" si="74"/>
        <v>78699</v>
      </c>
      <c r="U33" s="163">
        <f t="shared" ref="U33:V33" si="75">Q33/$S$105</f>
        <v>0.0352548878</v>
      </c>
      <c r="V33" s="167">
        <f t="shared" si="75"/>
        <v>0.03271317803</v>
      </c>
      <c r="W33" s="163">
        <f t="shared" si="5"/>
        <v>0.06796806583</v>
      </c>
      <c r="Y33" s="36">
        <f t="shared" ref="Y33:AA33" si="76">Y35+Y37+Y40</f>
        <v>42178.80675</v>
      </c>
      <c r="Z33" s="36">
        <f t="shared" si="76"/>
        <v>39137.91534</v>
      </c>
      <c r="AA33" s="36">
        <f t="shared" si="76"/>
        <v>81316.72209</v>
      </c>
      <c r="AB33" s="93">
        <f t="shared" si="7"/>
        <v>81316.72209</v>
      </c>
      <c r="AC33" s="93">
        <f t="shared" si="8"/>
        <v>0</v>
      </c>
      <c r="AD33" s="175"/>
    </row>
    <row r="34" ht="14.25" customHeight="1">
      <c r="A34" s="39">
        <v>19.0</v>
      </c>
      <c r="B34" s="40">
        <v>1.0</v>
      </c>
      <c r="C34" s="53" t="s">
        <v>73</v>
      </c>
      <c r="D34" s="164">
        <v>5252.731617107464</v>
      </c>
      <c r="E34" s="165">
        <v>4808.309822855837</v>
      </c>
      <c r="F34" s="147">
        <v>10061.041439963301</v>
      </c>
      <c r="G34" s="147">
        <v>5428.146589460768</v>
      </c>
      <c r="H34" s="147">
        <v>4968.883329390108</v>
      </c>
      <c r="I34" s="147">
        <v>10397.029918850876</v>
      </c>
      <c r="K34" s="39"/>
      <c r="L34" s="40">
        <v>1.0</v>
      </c>
      <c r="M34" s="53" t="s">
        <v>73</v>
      </c>
      <c r="N34" s="42">
        <v>5849.0</v>
      </c>
      <c r="O34" s="42">
        <v>5461.0</v>
      </c>
      <c r="P34" s="42">
        <f>+N34+O34</f>
        <v>11310</v>
      </c>
      <c r="Q34" s="42">
        <v>6152.0</v>
      </c>
      <c r="R34" s="42">
        <v>5773.0</v>
      </c>
      <c r="S34" s="42">
        <f>+Q34+R34</f>
        <v>11925</v>
      </c>
      <c r="U34" s="148">
        <f t="shared" ref="U34:V34" si="77">Q34/$S$105</f>
        <v>0.005313149354</v>
      </c>
      <c r="V34" s="149">
        <f t="shared" si="77"/>
        <v>0.004985827571</v>
      </c>
      <c r="W34" s="148">
        <f t="shared" si="5"/>
        <v>0.01029897693</v>
      </c>
      <c r="Y34" s="42">
        <f t="shared" ref="Y34:Z34" si="78">U34*$I$2</f>
        <v>6356.630634</v>
      </c>
      <c r="Z34" s="42">
        <f t="shared" si="78"/>
        <v>5965.024163</v>
      </c>
      <c r="AA34" s="42">
        <f>+Y34+Z34</f>
        <v>12321.6548</v>
      </c>
      <c r="AB34" s="93">
        <f t="shared" si="7"/>
        <v>12321.6548</v>
      </c>
      <c r="AC34" s="93">
        <f t="shared" si="8"/>
        <v>0</v>
      </c>
    </row>
    <row r="35" ht="14.25" customHeight="1">
      <c r="A35" s="39"/>
      <c r="B35" s="152">
        <v>6.0</v>
      </c>
      <c r="C35" s="168" t="s">
        <v>153</v>
      </c>
      <c r="D35" s="169">
        <v>5252.731617107464</v>
      </c>
      <c r="E35" s="169">
        <v>4808.309822855837</v>
      </c>
      <c r="F35" s="169">
        <v>10061.041439963301</v>
      </c>
      <c r="G35" s="169">
        <v>5428.146589460768</v>
      </c>
      <c r="H35" s="169">
        <v>4968.883329390108</v>
      </c>
      <c r="I35" s="169">
        <v>10397.029918850876</v>
      </c>
      <c r="K35" s="49"/>
      <c r="L35" s="152">
        <v>6.0</v>
      </c>
      <c r="M35" s="168" t="s">
        <v>153</v>
      </c>
      <c r="N35" s="37"/>
      <c r="O35" s="37"/>
      <c r="P35" s="37"/>
      <c r="Q35" s="176">
        <f t="shared" ref="Q35:S35" si="79">Q34</f>
        <v>6152</v>
      </c>
      <c r="R35" s="176">
        <f t="shared" si="79"/>
        <v>5773</v>
      </c>
      <c r="S35" s="176">
        <f t="shared" si="79"/>
        <v>11925</v>
      </c>
      <c r="U35" s="177">
        <f t="shared" ref="U35:V35" si="80">Q35/$S$105</f>
        <v>0.005313149354</v>
      </c>
      <c r="V35" s="178">
        <f t="shared" si="80"/>
        <v>0.004985827571</v>
      </c>
      <c r="W35" s="177">
        <f t="shared" si="5"/>
        <v>0.01029897693</v>
      </c>
      <c r="Y35" s="176">
        <f t="shared" ref="Y35:AA35" si="81">Y34</f>
        <v>6356.630634</v>
      </c>
      <c r="Z35" s="176">
        <f t="shared" si="81"/>
        <v>5965.024163</v>
      </c>
      <c r="AA35" s="176">
        <f t="shared" si="81"/>
        <v>12321.6548</v>
      </c>
      <c r="AB35" s="93">
        <f t="shared" si="7"/>
        <v>12321.6548</v>
      </c>
      <c r="AC35" s="93">
        <f t="shared" si="8"/>
        <v>0</v>
      </c>
    </row>
    <row r="36" ht="14.25" customHeight="1">
      <c r="A36" s="39"/>
      <c r="B36" s="40">
        <v>2.0</v>
      </c>
      <c r="C36" s="53" t="s">
        <v>74</v>
      </c>
      <c r="D36" s="164">
        <v>14811.08562538527</v>
      </c>
      <c r="E36" s="165">
        <v>13436.891462499592</v>
      </c>
      <c r="F36" s="147">
        <v>28247.977087884865</v>
      </c>
      <c r="G36" s="147">
        <v>15305.701829845011</v>
      </c>
      <c r="H36" s="147">
        <v>13885.616452889766</v>
      </c>
      <c r="I36" s="147">
        <v>29191.318282734777</v>
      </c>
      <c r="K36" s="39"/>
      <c r="L36" s="40">
        <v>2.0</v>
      </c>
      <c r="M36" s="53" t="s">
        <v>74</v>
      </c>
      <c r="N36" s="42">
        <v>15388.0</v>
      </c>
      <c r="O36" s="42">
        <v>14399.0</v>
      </c>
      <c r="P36" s="42">
        <f>+N36+O36</f>
        <v>29787</v>
      </c>
      <c r="Q36" s="42">
        <v>16095.0</v>
      </c>
      <c r="R36" s="42">
        <v>15120.0</v>
      </c>
      <c r="S36" s="42">
        <f>+Q36+R36</f>
        <v>31215</v>
      </c>
      <c r="U36" s="148">
        <f t="shared" ref="U36:V36" si="82">Q36/$S$105</f>
        <v>0.01390038018</v>
      </c>
      <c r="V36" s="149">
        <f t="shared" si="82"/>
        <v>0.01305832546</v>
      </c>
      <c r="W36" s="148">
        <f t="shared" si="5"/>
        <v>0.02695870564</v>
      </c>
      <c r="Y36" s="42">
        <f t="shared" ref="Y36:Z36" si="83">U36*$I$2</f>
        <v>16630.35924</v>
      </c>
      <c r="Z36" s="42">
        <f t="shared" si="83"/>
        <v>15622.92835</v>
      </c>
      <c r="AA36" s="42">
        <f>+Y36+Z36</f>
        <v>32253.28759</v>
      </c>
      <c r="AB36" s="93">
        <f t="shared" si="7"/>
        <v>32253.28759</v>
      </c>
      <c r="AC36" s="93">
        <f t="shared" si="8"/>
        <v>0</v>
      </c>
    </row>
    <row r="37" ht="14.25" customHeight="1">
      <c r="A37" s="39"/>
      <c r="B37" s="152">
        <v>7.0</v>
      </c>
      <c r="C37" s="168" t="s">
        <v>154</v>
      </c>
      <c r="D37" s="169">
        <v>14811.08562538527</v>
      </c>
      <c r="E37" s="169">
        <v>13436.891462499592</v>
      </c>
      <c r="F37" s="169">
        <v>28247.977087884865</v>
      </c>
      <c r="G37" s="169">
        <v>15305.701829845011</v>
      </c>
      <c r="H37" s="169">
        <v>13885.616452889766</v>
      </c>
      <c r="I37" s="169">
        <v>29191.318282734777</v>
      </c>
      <c r="K37" s="39"/>
      <c r="L37" s="152">
        <v>7.0</v>
      </c>
      <c r="M37" s="168" t="s">
        <v>154</v>
      </c>
      <c r="N37" s="179"/>
      <c r="O37" s="179"/>
      <c r="P37" s="179"/>
      <c r="Q37" s="176">
        <f t="shared" ref="Q37:S37" si="84">Q36</f>
        <v>16095</v>
      </c>
      <c r="R37" s="176">
        <f t="shared" si="84"/>
        <v>15120</v>
      </c>
      <c r="S37" s="176">
        <f t="shared" si="84"/>
        <v>31215</v>
      </c>
      <c r="U37" s="180">
        <f t="shared" ref="U37:V37" si="85">Q37/$S$105</f>
        <v>0.01390038018</v>
      </c>
      <c r="V37" s="181">
        <f t="shared" si="85"/>
        <v>0.01305832546</v>
      </c>
      <c r="W37" s="180">
        <f t="shared" si="5"/>
        <v>0.02695870564</v>
      </c>
      <c r="Y37" s="176">
        <f t="shared" ref="Y37:AA37" si="86">Y36</f>
        <v>16630.35924</v>
      </c>
      <c r="Z37" s="176">
        <f t="shared" si="86"/>
        <v>15622.92835</v>
      </c>
      <c r="AA37" s="176">
        <f t="shared" si="86"/>
        <v>32253.28759</v>
      </c>
      <c r="AB37" s="93">
        <f t="shared" si="7"/>
        <v>32253.28759</v>
      </c>
      <c r="AC37" s="93">
        <f t="shared" si="8"/>
        <v>0</v>
      </c>
    </row>
    <row r="38" ht="14.25" customHeight="1">
      <c r="A38" s="39">
        <v>20.0</v>
      </c>
      <c r="B38" s="40">
        <v>3.0</v>
      </c>
      <c r="C38" s="65" t="s">
        <v>75</v>
      </c>
      <c r="D38" s="164">
        <v>15414.46869404409</v>
      </c>
      <c r="E38" s="165">
        <v>13694.270577105013</v>
      </c>
      <c r="F38" s="147">
        <v>29108.739271149105</v>
      </c>
      <c r="G38" s="147">
        <v>15929.234876081693</v>
      </c>
      <c r="H38" s="147">
        <v>14151.590743027435</v>
      </c>
      <c r="I38" s="147">
        <v>30080.825619109128</v>
      </c>
      <c r="K38" s="39"/>
      <c r="L38" s="40">
        <v>3.0</v>
      </c>
      <c r="M38" s="65" t="s">
        <v>75</v>
      </c>
      <c r="N38" s="42">
        <v>16832.0</v>
      </c>
      <c r="O38" s="42">
        <v>15334.0</v>
      </c>
      <c r="P38" s="42">
        <f t="shared" ref="P38:P39" si="89">+N38+O38</f>
        <v>32166</v>
      </c>
      <c r="Q38" s="42">
        <v>17787.0</v>
      </c>
      <c r="R38" s="42">
        <v>16240.0</v>
      </c>
      <c r="S38" s="42">
        <f t="shared" ref="S38:S39" si="90">+Q38+R38</f>
        <v>34027</v>
      </c>
      <c r="U38" s="148">
        <f t="shared" ref="U38:V38" si="87">Q38/$S$105</f>
        <v>0.01536166898</v>
      </c>
      <c r="V38" s="149">
        <f t="shared" si="87"/>
        <v>0.01402560883</v>
      </c>
      <c r="W38" s="148">
        <f t="shared" si="5"/>
        <v>0.02938727781</v>
      </c>
      <c r="Y38" s="42">
        <f t="shared" ref="Y38:Z38" si="88">U38*$I$2</f>
        <v>18378.63932</v>
      </c>
      <c r="Z38" s="42">
        <f t="shared" si="88"/>
        <v>16780.1823</v>
      </c>
      <c r="AA38" s="42">
        <f t="shared" ref="AA38:AA39" si="93">+Y38+Z38</f>
        <v>35158.82162</v>
      </c>
      <c r="AB38" s="93">
        <f t="shared" si="7"/>
        <v>35158.82162</v>
      </c>
      <c r="AC38" s="93">
        <f t="shared" si="8"/>
        <v>0</v>
      </c>
    </row>
    <row r="39" ht="14.25" customHeight="1">
      <c r="A39" s="39">
        <v>21.0</v>
      </c>
      <c r="B39" s="40">
        <v>4.0</v>
      </c>
      <c r="C39" s="65" t="s">
        <v>76</v>
      </c>
      <c r="D39" s="164">
        <v>774.7140634631755</v>
      </c>
      <c r="E39" s="165">
        <v>661.5281375395557</v>
      </c>
      <c r="F39" s="147">
        <v>1436.2422010027312</v>
      </c>
      <c r="G39" s="147">
        <v>800.5856396125283</v>
      </c>
      <c r="H39" s="147">
        <v>683.6198696926891</v>
      </c>
      <c r="I39" s="147">
        <v>1484.2055093052174</v>
      </c>
      <c r="K39" s="39"/>
      <c r="L39" s="40">
        <v>4.0</v>
      </c>
      <c r="M39" s="65" t="s">
        <v>76</v>
      </c>
      <c r="N39" s="42">
        <v>772.0</v>
      </c>
      <c r="O39" s="42">
        <v>717.0</v>
      </c>
      <c r="P39" s="42">
        <f t="shared" si="89"/>
        <v>1489</v>
      </c>
      <c r="Q39" s="42">
        <v>787.0</v>
      </c>
      <c r="R39" s="42">
        <v>745.0</v>
      </c>
      <c r="S39" s="42">
        <f t="shared" si="90"/>
        <v>1532</v>
      </c>
      <c r="U39" s="148">
        <f t="shared" ref="U39:V39" si="91">Q39/$S$105</f>
        <v>0.0006796892948</v>
      </c>
      <c r="V39" s="149">
        <f t="shared" si="91"/>
        <v>0.0006434161685</v>
      </c>
      <c r="W39" s="148">
        <f t="shared" si="5"/>
        <v>0.001323105463</v>
      </c>
      <c r="Y39" s="42">
        <f t="shared" ref="Y39:Z39" si="92">U39*$I$2</f>
        <v>813.1775535</v>
      </c>
      <c r="Z39" s="42">
        <f t="shared" si="92"/>
        <v>769.7805303</v>
      </c>
      <c r="AA39" s="42">
        <f t="shared" si="93"/>
        <v>1582.958084</v>
      </c>
      <c r="AB39" s="93">
        <f t="shared" si="7"/>
        <v>1582.958084</v>
      </c>
      <c r="AC39" s="93">
        <f t="shared" si="8"/>
        <v>0</v>
      </c>
    </row>
    <row r="40" ht="14.25" customHeight="1">
      <c r="A40" s="39"/>
      <c r="B40" s="152">
        <v>8.0</v>
      </c>
      <c r="C40" s="168" t="s">
        <v>155</v>
      </c>
      <c r="D40" s="169">
        <v>16189.182757507266</v>
      </c>
      <c r="E40" s="169">
        <v>14355.798714644568</v>
      </c>
      <c r="F40" s="169">
        <v>30544.981472151834</v>
      </c>
      <c r="G40" s="169">
        <v>16729.82051569422</v>
      </c>
      <c r="H40" s="169">
        <v>14835.210612720124</v>
      </c>
      <c r="I40" s="169">
        <v>31565.031128414346</v>
      </c>
      <c r="K40" s="39"/>
      <c r="L40" s="152">
        <v>8.0</v>
      </c>
      <c r="M40" s="168" t="s">
        <v>155</v>
      </c>
      <c r="N40" s="54">
        <f t="shared" ref="N40:S40" si="94">SUM(N38:N39)</f>
        <v>17604</v>
      </c>
      <c r="O40" s="54">
        <f t="shared" si="94"/>
        <v>16051</v>
      </c>
      <c r="P40" s="54">
        <f t="shared" si="94"/>
        <v>33655</v>
      </c>
      <c r="Q40" s="54">
        <f t="shared" si="94"/>
        <v>18574</v>
      </c>
      <c r="R40" s="54">
        <f t="shared" si="94"/>
        <v>16985</v>
      </c>
      <c r="S40" s="54">
        <f t="shared" si="94"/>
        <v>35559</v>
      </c>
      <c r="U40" s="170">
        <f t="shared" ref="U40:V40" si="95">Q40/$S$105</f>
        <v>0.01604135827</v>
      </c>
      <c r="V40" s="171">
        <f t="shared" si="95"/>
        <v>0.014669025</v>
      </c>
      <c r="W40" s="170">
        <f t="shared" si="5"/>
        <v>0.03071038327</v>
      </c>
      <c r="Y40" s="54">
        <f t="shared" ref="Y40:AA40" si="96">SUM(Y38:Y39)</f>
        <v>19191.81687</v>
      </c>
      <c r="Z40" s="54">
        <f t="shared" si="96"/>
        <v>17549.96283</v>
      </c>
      <c r="AA40" s="54">
        <f t="shared" si="96"/>
        <v>36741.7797</v>
      </c>
      <c r="AB40" s="93">
        <f t="shared" si="7"/>
        <v>36741.7797</v>
      </c>
      <c r="AC40" s="93">
        <f t="shared" si="8"/>
        <v>0</v>
      </c>
    </row>
    <row r="41" ht="14.25" customHeight="1">
      <c r="A41" s="172" t="s">
        <v>77</v>
      </c>
      <c r="B41" s="173" t="s">
        <v>78</v>
      </c>
      <c r="C41" s="174"/>
      <c r="D41" s="160">
        <v>5305.0</v>
      </c>
      <c r="E41" s="160">
        <v>4747.0</v>
      </c>
      <c r="F41" s="160">
        <v>10051.999999999998</v>
      </c>
      <c r="G41" s="160">
        <v>5482.160475</v>
      </c>
      <c r="H41" s="160">
        <v>4905.526065</v>
      </c>
      <c r="I41" s="160">
        <v>10387.686539999999</v>
      </c>
      <c r="K41" s="49" t="s">
        <v>77</v>
      </c>
      <c r="L41" s="50" t="s">
        <v>78</v>
      </c>
      <c r="M41" s="51"/>
      <c r="N41" s="36">
        <f t="shared" ref="N41:S41" si="97">SUM(N42:N47)</f>
        <v>5918</v>
      </c>
      <c r="O41" s="36">
        <f t="shared" si="97"/>
        <v>5502</v>
      </c>
      <c r="P41" s="36">
        <f t="shared" si="97"/>
        <v>11420</v>
      </c>
      <c r="Q41" s="36">
        <f t="shared" si="97"/>
        <v>6048</v>
      </c>
      <c r="R41" s="36">
        <f t="shared" si="97"/>
        <v>5619</v>
      </c>
      <c r="S41" s="36">
        <f t="shared" si="97"/>
        <v>11667</v>
      </c>
      <c r="U41" s="163">
        <f t="shared" ref="U41:V41" si="98">Q41/$S$105</f>
        <v>0.005223330184</v>
      </c>
      <c r="V41" s="167">
        <f t="shared" si="98"/>
        <v>0.004852826108</v>
      </c>
      <c r="W41" s="163">
        <f t="shared" si="5"/>
        <v>0.01007615629</v>
      </c>
      <c r="Y41" s="36">
        <f t="shared" ref="Y41:AA41" si="99">SUM(Y42:Y47)</f>
        <v>6249.171339</v>
      </c>
      <c r="Z41" s="36">
        <f t="shared" si="99"/>
        <v>5805.901745</v>
      </c>
      <c r="AA41" s="36">
        <f t="shared" si="99"/>
        <v>12055.07308</v>
      </c>
      <c r="AB41" s="93">
        <f t="shared" si="7"/>
        <v>12055.07308</v>
      </c>
      <c r="AC41" s="93">
        <f t="shared" si="8"/>
        <v>0</v>
      </c>
    </row>
    <row r="42" ht="14.25" customHeight="1">
      <c r="A42" s="39">
        <v>22.0</v>
      </c>
      <c r="B42" s="40">
        <v>1.0</v>
      </c>
      <c r="C42" s="53" t="s">
        <v>79</v>
      </c>
      <c r="D42" s="164">
        <v>787.4463594794232</v>
      </c>
      <c r="E42" s="165">
        <v>732.2263088759616</v>
      </c>
      <c r="F42" s="147">
        <v>1519.6726683553848</v>
      </c>
      <c r="G42" s="147">
        <v>813.7431306542386</v>
      </c>
      <c r="H42" s="147">
        <v>756.6790064608743</v>
      </c>
      <c r="I42" s="147">
        <v>1570.422137115113</v>
      </c>
      <c r="K42" s="39"/>
      <c r="L42" s="40">
        <v>1.0</v>
      </c>
      <c r="M42" s="53" t="s">
        <v>79</v>
      </c>
      <c r="N42" s="42">
        <v>870.0</v>
      </c>
      <c r="O42" s="42">
        <v>820.0</v>
      </c>
      <c r="P42" s="42">
        <f t="shared" ref="P42:P47" si="102">+N42+O42</f>
        <v>1690</v>
      </c>
      <c r="Q42" s="42">
        <v>911.0</v>
      </c>
      <c r="R42" s="42">
        <v>843.0</v>
      </c>
      <c r="S42" s="42">
        <f t="shared" ref="S42:S47" si="103">+Q42+R42</f>
        <v>1754</v>
      </c>
      <c r="U42" s="148">
        <f t="shared" ref="U42:V42" si="100">Q42/$S$105</f>
        <v>0.0007867813819</v>
      </c>
      <c r="V42" s="149">
        <f t="shared" si="100"/>
        <v>0.0007280534631</v>
      </c>
      <c r="W42" s="148">
        <f t="shared" si="5"/>
        <v>0.001514834845</v>
      </c>
      <c r="Y42" s="42">
        <f t="shared" ref="Y42:Z42" si="101">U42*$I$2</f>
        <v>941.3020981</v>
      </c>
      <c r="Z42" s="42">
        <f t="shared" si="101"/>
        <v>871.0402511</v>
      </c>
      <c r="AA42" s="42">
        <f t="shared" ref="AA42:AA47" si="106">+Y42+Z42</f>
        <v>1812.342349</v>
      </c>
      <c r="AB42" s="93">
        <f t="shared" si="7"/>
        <v>1812.342349</v>
      </c>
      <c r="AC42" s="93">
        <f t="shared" si="8"/>
        <v>0</v>
      </c>
    </row>
    <row r="43" ht="14.25" customHeight="1">
      <c r="A43" s="39">
        <v>23.0</v>
      </c>
      <c r="B43" s="40">
        <v>2.0</v>
      </c>
      <c r="C43" s="53" t="s">
        <v>80</v>
      </c>
      <c r="D43" s="164">
        <v>1437.7427013717904</v>
      </c>
      <c r="E43" s="165">
        <v>1325.4899605929818</v>
      </c>
      <c r="F43" s="147">
        <v>2763.232661964772</v>
      </c>
      <c r="G43" s="147">
        <v>1485.7561188841014</v>
      </c>
      <c r="H43" s="147">
        <v>1369.7546978269845</v>
      </c>
      <c r="I43" s="147">
        <v>2855.5108167110857</v>
      </c>
      <c r="K43" s="39"/>
      <c r="L43" s="40">
        <v>2.0</v>
      </c>
      <c r="M43" s="53" t="s">
        <v>80</v>
      </c>
      <c r="N43" s="42">
        <v>1543.0</v>
      </c>
      <c r="O43" s="42">
        <v>1485.0</v>
      </c>
      <c r="P43" s="42">
        <f t="shared" si="102"/>
        <v>3028</v>
      </c>
      <c r="Q43" s="42">
        <v>1533.0</v>
      </c>
      <c r="R43" s="42">
        <v>1489.0</v>
      </c>
      <c r="S43" s="42">
        <f t="shared" si="103"/>
        <v>3022</v>
      </c>
      <c r="U43" s="148">
        <f t="shared" ref="U43:V43" si="104">Q43/$S$105</f>
        <v>0.001323969109</v>
      </c>
      <c r="V43" s="149">
        <f t="shared" si="104"/>
        <v>0.001285968691</v>
      </c>
      <c r="W43" s="148">
        <f t="shared" si="5"/>
        <v>0.0026099378</v>
      </c>
      <c r="Y43" s="42">
        <f t="shared" ref="Y43:Z43" si="105">U43*$I$2</f>
        <v>1583.991346</v>
      </c>
      <c r="Z43" s="42">
        <f t="shared" si="105"/>
        <v>1538.527798</v>
      </c>
      <c r="AA43" s="42">
        <f t="shared" si="106"/>
        <v>3122.519144</v>
      </c>
      <c r="AB43" s="93">
        <f t="shared" si="7"/>
        <v>3122.519144</v>
      </c>
      <c r="AC43" s="93">
        <f t="shared" si="8"/>
        <v>0</v>
      </c>
    </row>
    <row r="44" ht="14.25" customHeight="1">
      <c r="A44" s="39">
        <v>24.0</v>
      </c>
      <c r="B44" s="40">
        <v>3.0</v>
      </c>
      <c r="C44" s="53" t="s">
        <v>81</v>
      </c>
      <c r="D44" s="164">
        <v>657.7602884277171</v>
      </c>
      <c r="E44" s="165">
        <v>608.4070182022894</v>
      </c>
      <c r="F44" s="147">
        <v>1266.1673066300064</v>
      </c>
      <c r="G44" s="147">
        <v>679.7261932597607</v>
      </c>
      <c r="H44" s="147">
        <v>628.7247705751548</v>
      </c>
      <c r="I44" s="147">
        <v>1308.4509638349155</v>
      </c>
      <c r="K44" s="39"/>
      <c r="L44" s="40">
        <v>3.0</v>
      </c>
      <c r="M44" s="53" t="s">
        <v>81</v>
      </c>
      <c r="N44" s="42">
        <v>749.0</v>
      </c>
      <c r="O44" s="42">
        <v>725.0</v>
      </c>
      <c r="P44" s="42">
        <f t="shared" si="102"/>
        <v>1474</v>
      </c>
      <c r="Q44" s="42">
        <v>765.0</v>
      </c>
      <c r="R44" s="42">
        <v>720.0</v>
      </c>
      <c r="S44" s="42">
        <f t="shared" si="103"/>
        <v>1485</v>
      </c>
      <c r="U44" s="148">
        <f t="shared" ref="U44:V44" si="107">Q44/$S$105</f>
        <v>0.0006606890858</v>
      </c>
      <c r="V44" s="149">
        <f t="shared" si="107"/>
        <v>0.0006218250219</v>
      </c>
      <c r="W44" s="148">
        <f t="shared" si="5"/>
        <v>0.001282514108</v>
      </c>
      <c r="Y44" s="42">
        <f t="shared" ref="Y44:Z44" si="108">U44*$I$2</f>
        <v>790.4457794</v>
      </c>
      <c r="Z44" s="42">
        <f t="shared" si="108"/>
        <v>743.9489689</v>
      </c>
      <c r="AA44" s="42">
        <f t="shared" si="106"/>
        <v>1534.394748</v>
      </c>
      <c r="AB44" s="93">
        <f t="shared" si="7"/>
        <v>1534.394748</v>
      </c>
      <c r="AC44" s="93">
        <f t="shared" si="8"/>
        <v>0</v>
      </c>
    </row>
    <row r="45" ht="14.25" customHeight="1">
      <c r="A45" s="39">
        <v>25.0</v>
      </c>
      <c r="B45" s="40">
        <v>4.0</v>
      </c>
      <c r="C45" s="53" t="s">
        <v>82</v>
      </c>
      <c r="D45" s="164">
        <v>527.1412240590926</v>
      </c>
      <c r="E45" s="165">
        <v>450.73784950272096</v>
      </c>
      <c r="F45" s="147">
        <v>977.8790735618136</v>
      </c>
      <c r="G45" s="147">
        <v>544.745105236546</v>
      </c>
      <c r="H45" s="147">
        <v>465.7902399868643</v>
      </c>
      <c r="I45" s="147">
        <v>1010.5353452234103</v>
      </c>
      <c r="K45" s="39"/>
      <c r="L45" s="40">
        <v>4.0</v>
      </c>
      <c r="M45" s="53" t="s">
        <v>82</v>
      </c>
      <c r="N45" s="42">
        <v>599.0</v>
      </c>
      <c r="O45" s="42">
        <v>541.0</v>
      </c>
      <c r="P45" s="42">
        <f t="shared" si="102"/>
        <v>1140</v>
      </c>
      <c r="Q45" s="42">
        <v>623.0</v>
      </c>
      <c r="R45" s="42">
        <v>551.0</v>
      </c>
      <c r="S45" s="42">
        <f t="shared" si="103"/>
        <v>1174</v>
      </c>
      <c r="U45" s="148">
        <f t="shared" ref="U45:V45" si="109">Q45/$S$105</f>
        <v>0.0005380513731</v>
      </c>
      <c r="V45" s="149">
        <f t="shared" si="109"/>
        <v>0.0004758688709</v>
      </c>
      <c r="W45" s="148">
        <f t="shared" si="5"/>
        <v>0.001013920244</v>
      </c>
      <c r="Y45" s="42">
        <f t="shared" ref="Y45:Z45" si="110">U45*$I$2</f>
        <v>643.7225106</v>
      </c>
      <c r="Z45" s="42">
        <f t="shared" si="110"/>
        <v>569.3276137</v>
      </c>
      <c r="AA45" s="42">
        <f t="shared" si="106"/>
        <v>1213.050124</v>
      </c>
      <c r="AB45" s="93">
        <f t="shared" si="7"/>
        <v>1213.050124</v>
      </c>
      <c r="AC45" s="93">
        <f t="shared" si="8"/>
        <v>0</v>
      </c>
    </row>
    <row r="46" ht="14.25" customHeight="1">
      <c r="A46" s="39">
        <v>26.0</v>
      </c>
      <c r="B46" s="40">
        <v>5.0</v>
      </c>
      <c r="C46" s="53" t="s">
        <v>83</v>
      </c>
      <c r="D46" s="164">
        <v>517.8112908899051</v>
      </c>
      <c r="E46" s="165">
        <v>457.8641396134359</v>
      </c>
      <c r="F46" s="147">
        <v>975.675430503341</v>
      </c>
      <c r="G46" s="147">
        <v>535.1035989491735</v>
      </c>
      <c r="H46" s="147">
        <v>473.1545125558266</v>
      </c>
      <c r="I46" s="147">
        <v>1008.2581115050001</v>
      </c>
      <c r="K46" s="39"/>
      <c r="L46" s="40">
        <v>5.0</v>
      </c>
      <c r="M46" s="53" t="s">
        <v>83</v>
      </c>
      <c r="N46" s="42">
        <v>559.0</v>
      </c>
      <c r="O46" s="42">
        <v>523.0</v>
      </c>
      <c r="P46" s="42">
        <f t="shared" si="102"/>
        <v>1082</v>
      </c>
      <c r="Q46" s="42">
        <v>560.0</v>
      </c>
      <c r="R46" s="42">
        <v>532.0</v>
      </c>
      <c r="S46" s="42">
        <f t="shared" si="103"/>
        <v>1092</v>
      </c>
      <c r="U46" s="148">
        <f t="shared" ref="U46:V46" si="111">Q46/$S$105</f>
        <v>0.0004836416837</v>
      </c>
      <c r="V46" s="149">
        <f t="shared" si="111"/>
        <v>0.0004594595995</v>
      </c>
      <c r="W46" s="148">
        <f t="shared" si="5"/>
        <v>0.0009431012832</v>
      </c>
      <c r="Y46" s="42">
        <f t="shared" ref="Y46:Z46" si="112">U46*$I$2</f>
        <v>578.6269758</v>
      </c>
      <c r="Z46" s="42">
        <f t="shared" si="112"/>
        <v>549.695627</v>
      </c>
      <c r="AA46" s="42">
        <f t="shared" si="106"/>
        <v>1128.322603</v>
      </c>
      <c r="AB46" s="93">
        <f t="shared" si="7"/>
        <v>1128.322603</v>
      </c>
      <c r="AC46" s="93">
        <f t="shared" si="8"/>
        <v>0</v>
      </c>
    </row>
    <row r="47" ht="14.25" customHeight="1">
      <c r="A47" s="39">
        <v>27.0</v>
      </c>
      <c r="B47" s="40">
        <v>6.0</v>
      </c>
      <c r="C47" s="53" t="s">
        <v>84</v>
      </c>
      <c r="D47" s="164">
        <v>1377.0981357720716</v>
      </c>
      <c r="E47" s="165">
        <v>1172.2747232126103</v>
      </c>
      <c r="F47" s="147">
        <v>2549.372858984682</v>
      </c>
      <c r="G47" s="147">
        <v>1423.08632801618</v>
      </c>
      <c r="H47" s="147">
        <v>1211.4228375942955</v>
      </c>
      <c r="I47" s="147">
        <v>2634.5091656104755</v>
      </c>
      <c r="K47" s="39"/>
      <c r="L47" s="40">
        <v>6.0</v>
      </c>
      <c r="M47" s="53" t="s">
        <v>84</v>
      </c>
      <c r="N47" s="42">
        <v>1598.0</v>
      </c>
      <c r="O47" s="42">
        <v>1408.0</v>
      </c>
      <c r="P47" s="42">
        <f t="shared" si="102"/>
        <v>3006</v>
      </c>
      <c r="Q47" s="42">
        <v>1656.0</v>
      </c>
      <c r="R47" s="42">
        <v>1484.0</v>
      </c>
      <c r="S47" s="42">
        <f t="shared" si="103"/>
        <v>3140</v>
      </c>
      <c r="U47" s="148">
        <f t="shared" ref="U47:V47" si="113">Q47/$S$105</f>
        <v>0.00143019755</v>
      </c>
      <c r="V47" s="149">
        <f t="shared" si="113"/>
        <v>0.001281650462</v>
      </c>
      <c r="W47" s="148">
        <f t="shared" si="5"/>
        <v>0.002711848012</v>
      </c>
      <c r="Y47" s="42">
        <f t="shared" ref="Y47:Z47" si="114">U47*$I$2</f>
        <v>1711.082628</v>
      </c>
      <c r="Z47" s="42">
        <f t="shared" si="114"/>
        <v>1533.361486</v>
      </c>
      <c r="AA47" s="42">
        <f t="shared" si="106"/>
        <v>3244.444114</v>
      </c>
      <c r="AB47" s="93">
        <f t="shared" si="7"/>
        <v>3244.444114</v>
      </c>
      <c r="AC47" s="93">
        <f t="shared" si="8"/>
        <v>0</v>
      </c>
    </row>
    <row r="48" ht="14.25" customHeight="1">
      <c r="A48" s="39"/>
      <c r="B48" s="152">
        <v>9.0</v>
      </c>
      <c r="C48" s="168" t="s">
        <v>156</v>
      </c>
      <c r="D48" s="169">
        <v>5305.0</v>
      </c>
      <c r="E48" s="169">
        <v>4747.0</v>
      </c>
      <c r="F48" s="169">
        <v>10051.999999999998</v>
      </c>
      <c r="G48" s="169">
        <v>5482.160475</v>
      </c>
      <c r="H48" s="169">
        <v>4905.526065</v>
      </c>
      <c r="I48" s="169">
        <v>10387.686539999999</v>
      </c>
      <c r="K48" s="44"/>
      <c r="L48" s="152">
        <v>9.0</v>
      </c>
      <c r="M48" s="168" t="s">
        <v>156</v>
      </c>
      <c r="N48" s="47"/>
      <c r="O48" s="47"/>
      <c r="P48" s="47"/>
      <c r="Q48" s="47"/>
      <c r="R48" s="47"/>
      <c r="S48" s="47"/>
      <c r="U48" s="155">
        <f t="shared" ref="U48:V48" si="115">Q48/$S$105</f>
        <v>0</v>
      </c>
      <c r="V48" s="156">
        <f t="shared" si="115"/>
        <v>0</v>
      </c>
      <c r="W48" s="155">
        <f t="shared" si="5"/>
        <v>0</v>
      </c>
      <c r="Y48" s="47"/>
      <c r="Z48" s="47"/>
      <c r="AA48" s="47"/>
      <c r="AB48" s="93">
        <f t="shared" si="7"/>
        <v>0</v>
      </c>
      <c r="AC48" s="93">
        <f t="shared" si="8"/>
        <v>0</v>
      </c>
    </row>
    <row r="49" ht="14.25" customHeight="1">
      <c r="A49" s="172" t="s">
        <v>85</v>
      </c>
      <c r="B49" s="173" t="s">
        <v>86</v>
      </c>
      <c r="C49" s="174"/>
      <c r="D49" s="160">
        <v>43628.0</v>
      </c>
      <c r="E49" s="160">
        <v>44064.0</v>
      </c>
      <c r="F49" s="160">
        <v>87692.0</v>
      </c>
      <c r="G49" s="160">
        <v>45084.95706</v>
      </c>
      <c r="H49" s="160">
        <v>45535.51728</v>
      </c>
      <c r="I49" s="160">
        <v>90620.47434</v>
      </c>
      <c r="K49" s="49" t="s">
        <v>85</v>
      </c>
      <c r="L49" s="50" t="s">
        <v>86</v>
      </c>
      <c r="M49" s="51"/>
      <c r="N49" s="36">
        <f t="shared" ref="N49:S49" si="116">SUM(N50:N54)</f>
        <v>44668</v>
      </c>
      <c r="O49" s="36">
        <f t="shared" si="116"/>
        <v>45034</v>
      </c>
      <c r="P49" s="36">
        <f t="shared" si="116"/>
        <v>89702</v>
      </c>
      <c r="Q49" s="36">
        <f t="shared" si="116"/>
        <v>45063</v>
      </c>
      <c r="R49" s="36">
        <f t="shared" si="116"/>
        <v>45526</v>
      </c>
      <c r="S49" s="36">
        <f t="shared" si="116"/>
        <v>90589</v>
      </c>
      <c r="U49" s="163">
        <f t="shared" ref="U49:V49" si="117">Q49/$S$105</f>
        <v>0.03891847356</v>
      </c>
      <c r="V49" s="167">
        <f t="shared" si="117"/>
        <v>0.03931834159</v>
      </c>
      <c r="W49" s="163">
        <f t="shared" si="5"/>
        <v>0.07823681515</v>
      </c>
      <c r="Y49" s="36">
        <f t="shared" ref="Y49:AA49" si="118">SUM(Y50:Y54)</f>
        <v>46561.90609</v>
      </c>
      <c r="Z49" s="36">
        <f t="shared" si="118"/>
        <v>47040.30661</v>
      </c>
      <c r="AA49" s="36">
        <f t="shared" si="118"/>
        <v>93602.2127</v>
      </c>
      <c r="AB49" s="93">
        <f t="shared" si="7"/>
        <v>93602.2127</v>
      </c>
      <c r="AC49" s="93">
        <f t="shared" si="8"/>
        <v>0</v>
      </c>
    </row>
    <row r="50" ht="14.25" customHeight="1">
      <c r="A50" s="39">
        <v>28.0</v>
      </c>
      <c r="B50" s="40">
        <v>1.0</v>
      </c>
      <c r="C50" s="65" t="s">
        <v>87</v>
      </c>
      <c r="D50" s="164">
        <v>7906.902198833985</v>
      </c>
      <c r="E50" s="165">
        <v>8333.607870695712</v>
      </c>
      <c r="F50" s="147">
        <v>16240.510069529697</v>
      </c>
      <c r="G50" s="147">
        <v>8170.953197764045</v>
      </c>
      <c r="H50" s="147">
        <v>8611.908705537595</v>
      </c>
      <c r="I50" s="147">
        <v>16782.86190330164</v>
      </c>
      <c r="K50" s="39"/>
      <c r="L50" s="40">
        <v>1.0</v>
      </c>
      <c r="M50" s="65" t="s">
        <v>87</v>
      </c>
      <c r="N50" s="42">
        <v>7989.0</v>
      </c>
      <c r="O50" s="42">
        <v>8559.0</v>
      </c>
      <c r="P50" s="42">
        <f t="shared" ref="P50:P54" si="121">+N50+O50</f>
        <v>16548</v>
      </c>
      <c r="Q50" s="42">
        <v>8003.0</v>
      </c>
      <c r="R50" s="42">
        <v>8589.0</v>
      </c>
      <c r="S50" s="42">
        <f t="shared" ref="S50:S54" si="122">+Q50+R50</f>
        <v>16592</v>
      </c>
      <c r="U50" s="148">
        <f t="shared" ref="U50:V50" si="119">Q50/$S$105</f>
        <v>0.006911757848</v>
      </c>
      <c r="V50" s="149">
        <f t="shared" si="119"/>
        <v>0.007417854324</v>
      </c>
      <c r="W50" s="148">
        <f t="shared" si="5"/>
        <v>0.01432961217</v>
      </c>
      <c r="Y50" s="42">
        <f t="shared" ref="Y50:Z50" si="120">U50*$I$2</f>
        <v>8269.199442</v>
      </c>
      <c r="Z50" s="42">
        <f t="shared" si="120"/>
        <v>8874.691241</v>
      </c>
      <c r="AA50" s="42">
        <f t="shared" ref="AA50:AA54" si="125">+Y50+Z50</f>
        <v>17143.89068</v>
      </c>
      <c r="AB50" s="93">
        <f t="shared" si="7"/>
        <v>17143.89068</v>
      </c>
      <c r="AC50" s="93">
        <f t="shared" si="8"/>
        <v>0</v>
      </c>
    </row>
    <row r="51" ht="14.25" customHeight="1">
      <c r="A51" s="39">
        <v>29.0</v>
      </c>
      <c r="B51" s="40">
        <v>2.0</v>
      </c>
      <c r="C51" s="65" t="s">
        <v>88</v>
      </c>
      <c r="D51" s="164">
        <v>6690.382426796515</v>
      </c>
      <c r="E51" s="165">
        <v>6863.7111735769495</v>
      </c>
      <c r="F51" s="147">
        <v>13554.093600373464</v>
      </c>
      <c r="G51" s="147">
        <v>6913.807747939384</v>
      </c>
      <c r="H51" s="147">
        <v>7092.924808218551</v>
      </c>
      <c r="I51" s="147">
        <v>14006.732556157935</v>
      </c>
      <c r="K51" s="39"/>
      <c r="L51" s="40">
        <v>2.0</v>
      </c>
      <c r="M51" s="65" t="s">
        <v>88</v>
      </c>
      <c r="N51" s="42">
        <v>6591.0</v>
      </c>
      <c r="O51" s="42">
        <v>6801.0</v>
      </c>
      <c r="P51" s="42">
        <f t="shared" si="121"/>
        <v>13392</v>
      </c>
      <c r="Q51" s="42">
        <v>6566.0</v>
      </c>
      <c r="R51" s="42">
        <v>6782.0</v>
      </c>
      <c r="S51" s="42">
        <f t="shared" si="122"/>
        <v>13348</v>
      </c>
      <c r="U51" s="148">
        <f t="shared" ref="U51:V51" si="123">Q51/$S$105</f>
        <v>0.005670698741</v>
      </c>
      <c r="V51" s="149">
        <f t="shared" si="123"/>
        <v>0.005857246248</v>
      </c>
      <c r="W51" s="148">
        <f t="shared" si="5"/>
        <v>0.01152794499</v>
      </c>
      <c r="Y51" s="42">
        <f t="shared" ref="Y51:Z51" si="124">U51*$I$2</f>
        <v>6784.401291</v>
      </c>
      <c r="Z51" s="42">
        <f t="shared" si="124"/>
        <v>7007.585982</v>
      </c>
      <c r="AA51" s="42">
        <f t="shared" si="125"/>
        <v>13791.98727</v>
      </c>
      <c r="AB51" s="93">
        <f t="shared" si="7"/>
        <v>13791.98727</v>
      </c>
      <c r="AC51" s="93">
        <f t="shared" si="8"/>
        <v>0</v>
      </c>
    </row>
    <row r="52" ht="14.25" customHeight="1">
      <c r="A52" s="39">
        <v>30.0</v>
      </c>
      <c r="B52" s="40">
        <v>3.0</v>
      </c>
      <c r="C52" s="65" t="s">
        <v>89</v>
      </c>
      <c r="D52" s="164">
        <v>5146.1549009760465</v>
      </c>
      <c r="E52" s="165">
        <v>5396.717498243148</v>
      </c>
      <c r="F52" s="147">
        <v>10542.872399219195</v>
      </c>
      <c r="G52" s="147">
        <v>5318.010743894141</v>
      </c>
      <c r="H52" s="147">
        <v>5576.940879096978</v>
      </c>
      <c r="I52" s="147">
        <v>10894.95162299112</v>
      </c>
      <c r="K52" s="39"/>
      <c r="L52" s="40">
        <v>3.0</v>
      </c>
      <c r="M52" s="65" t="s">
        <v>89</v>
      </c>
      <c r="N52" s="42">
        <v>4652.0</v>
      </c>
      <c r="O52" s="42">
        <v>4751.0</v>
      </c>
      <c r="P52" s="42">
        <f t="shared" si="121"/>
        <v>9403</v>
      </c>
      <c r="Q52" s="42">
        <v>4647.0</v>
      </c>
      <c r="R52" s="42">
        <v>4785.0</v>
      </c>
      <c r="S52" s="42">
        <f t="shared" si="122"/>
        <v>9432</v>
      </c>
      <c r="U52" s="148">
        <f t="shared" ref="U52:V52" si="126">Q52/$S$105</f>
        <v>0.004013362329</v>
      </c>
      <c r="V52" s="149">
        <f t="shared" si="126"/>
        <v>0.004132545458</v>
      </c>
      <c r="W52" s="148">
        <f t="shared" si="5"/>
        <v>0.008145907787</v>
      </c>
      <c r="Y52" s="42">
        <f t="shared" ref="Y52:Z52" si="127">U52*$I$2</f>
        <v>4801.570637</v>
      </c>
      <c r="Z52" s="42">
        <f t="shared" si="127"/>
        <v>4944.160856</v>
      </c>
      <c r="AA52" s="42">
        <f t="shared" si="125"/>
        <v>9745.731493</v>
      </c>
      <c r="AB52" s="93">
        <f t="shared" si="7"/>
        <v>9745.731493</v>
      </c>
      <c r="AC52" s="93">
        <f t="shared" si="8"/>
        <v>0</v>
      </c>
    </row>
    <row r="53" ht="14.25" customHeight="1">
      <c r="A53" s="39">
        <v>31.0</v>
      </c>
      <c r="B53" s="40">
        <v>4.0</v>
      </c>
      <c r="C53" s="65" t="s">
        <v>90</v>
      </c>
      <c r="D53" s="164">
        <v>12426.220756818133</v>
      </c>
      <c r="E53" s="165">
        <v>12547.827828531272</v>
      </c>
      <c r="F53" s="147">
        <v>24974.048585349403</v>
      </c>
      <c r="G53" s="147">
        <v>12841.194398992075</v>
      </c>
      <c r="H53" s="147">
        <v>12966.862538865074</v>
      </c>
      <c r="I53" s="147">
        <v>25808.05693785715</v>
      </c>
      <c r="K53" s="39"/>
      <c r="L53" s="40">
        <v>4.0</v>
      </c>
      <c r="M53" s="65" t="s">
        <v>90</v>
      </c>
      <c r="N53" s="42">
        <v>12793.0</v>
      </c>
      <c r="O53" s="42">
        <v>12942.0</v>
      </c>
      <c r="P53" s="42">
        <f t="shared" si="121"/>
        <v>25735</v>
      </c>
      <c r="Q53" s="42">
        <v>12910.0</v>
      </c>
      <c r="R53" s="42">
        <v>13087.0</v>
      </c>
      <c r="S53" s="42">
        <f t="shared" si="122"/>
        <v>25997</v>
      </c>
      <c r="U53" s="148">
        <f t="shared" ref="U53:V53" si="128">Q53/$S$105</f>
        <v>0.0111496681</v>
      </c>
      <c r="V53" s="149">
        <f t="shared" si="128"/>
        <v>0.01130253342</v>
      </c>
      <c r="W53" s="148">
        <f t="shared" si="5"/>
        <v>0.02245220152</v>
      </c>
      <c r="Y53" s="42">
        <f t="shared" ref="Y53:Z53" si="129">U53*$I$2</f>
        <v>13339.41832</v>
      </c>
      <c r="Z53" s="42">
        <f t="shared" si="129"/>
        <v>13522.30577</v>
      </c>
      <c r="AA53" s="42">
        <f t="shared" si="125"/>
        <v>26861.72409</v>
      </c>
      <c r="AB53" s="93">
        <f t="shared" si="7"/>
        <v>26861.72409</v>
      </c>
      <c r="AC53" s="93">
        <f t="shared" si="8"/>
        <v>0</v>
      </c>
    </row>
    <row r="54" ht="14.25" customHeight="1">
      <c r="A54" s="39">
        <v>32.0</v>
      </c>
      <c r="B54" s="40">
        <v>5.0</v>
      </c>
      <c r="C54" s="65" t="s">
        <v>91</v>
      </c>
      <c r="D54" s="164">
        <v>11458.339716575321</v>
      </c>
      <c r="E54" s="165">
        <v>10922.135628952918</v>
      </c>
      <c r="F54" s="147">
        <v>22380.47534552824</v>
      </c>
      <c r="G54" s="147">
        <v>11840.990971410354</v>
      </c>
      <c r="H54" s="147">
        <v>11286.8803482818</v>
      </c>
      <c r="I54" s="147">
        <v>23127.871319692153</v>
      </c>
      <c r="K54" s="39"/>
      <c r="L54" s="40">
        <v>5.0</v>
      </c>
      <c r="M54" s="65" t="s">
        <v>91</v>
      </c>
      <c r="N54" s="42">
        <v>12643.0</v>
      </c>
      <c r="O54" s="42">
        <v>11981.0</v>
      </c>
      <c r="P54" s="42">
        <f t="shared" si="121"/>
        <v>24624</v>
      </c>
      <c r="Q54" s="42">
        <v>12937.0</v>
      </c>
      <c r="R54" s="42">
        <v>12283.0</v>
      </c>
      <c r="S54" s="42">
        <f t="shared" si="122"/>
        <v>25220</v>
      </c>
      <c r="U54" s="148">
        <f t="shared" ref="U54:V54" si="130">Q54/$S$105</f>
        <v>0.01117298654</v>
      </c>
      <c r="V54" s="149">
        <f t="shared" si="130"/>
        <v>0.01060816214</v>
      </c>
      <c r="W54" s="148">
        <f t="shared" si="5"/>
        <v>0.02178114868</v>
      </c>
      <c r="Y54" s="42">
        <f t="shared" ref="Y54:Z54" si="131">U54*$I$2</f>
        <v>13367.3164</v>
      </c>
      <c r="Z54" s="42">
        <f t="shared" si="131"/>
        <v>12691.56276</v>
      </c>
      <c r="AA54" s="42">
        <f t="shared" si="125"/>
        <v>26058.87916</v>
      </c>
      <c r="AB54" s="93">
        <f t="shared" si="7"/>
        <v>26058.87916</v>
      </c>
      <c r="AC54" s="93">
        <f t="shared" si="8"/>
        <v>0</v>
      </c>
    </row>
    <row r="55" ht="14.25" customHeight="1">
      <c r="A55" s="39"/>
      <c r="B55" s="152">
        <v>10.0</v>
      </c>
      <c r="C55" s="168" t="s">
        <v>157</v>
      </c>
      <c r="D55" s="169">
        <v>43628.0</v>
      </c>
      <c r="E55" s="169">
        <v>44064.0</v>
      </c>
      <c r="F55" s="169">
        <v>87692.0</v>
      </c>
      <c r="G55" s="169">
        <v>45084.95706</v>
      </c>
      <c r="H55" s="169">
        <v>45535.51728</v>
      </c>
      <c r="I55" s="169">
        <v>90620.47434</v>
      </c>
      <c r="K55" s="44"/>
      <c r="L55" s="152">
        <v>10.0</v>
      </c>
      <c r="M55" s="168" t="s">
        <v>157</v>
      </c>
      <c r="N55" s="47"/>
      <c r="O55" s="47"/>
      <c r="P55" s="47"/>
      <c r="Q55" s="47"/>
      <c r="R55" s="47"/>
      <c r="S55" s="47"/>
      <c r="U55" s="155">
        <f t="shared" ref="U55:V55" si="132">Q55/$S$105</f>
        <v>0</v>
      </c>
      <c r="V55" s="156">
        <f t="shared" si="132"/>
        <v>0</v>
      </c>
      <c r="W55" s="155">
        <f t="shared" si="5"/>
        <v>0</v>
      </c>
      <c r="Y55" s="47"/>
      <c r="Z55" s="47"/>
      <c r="AA55" s="47"/>
      <c r="AB55" s="93">
        <f t="shared" si="7"/>
        <v>0</v>
      </c>
      <c r="AC55" s="93">
        <f t="shared" si="8"/>
        <v>0</v>
      </c>
    </row>
    <row r="56" ht="14.25" customHeight="1">
      <c r="A56" s="172" t="s">
        <v>92</v>
      </c>
      <c r="B56" s="173" t="s">
        <v>93</v>
      </c>
      <c r="C56" s="174"/>
      <c r="D56" s="160">
        <v>37831.0</v>
      </c>
      <c r="E56" s="160">
        <v>50759.0</v>
      </c>
      <c r="F56" s="160">
        <v>88590.0</v>
      </c>
      <c r="G56" s="160">
        <v>39094.366245</v>
      </c>
      <c r="H56" s="160">
        <v>52454.096805</v>
      </c>
      <c r="I56" s="160">
        <v>91548.46304999999</v>
      </c>
      <c r="K56" s="49" t="s">
        <v>92</v>
      </c>
      <c r="L56" s="50" t="s">
        <v>93</v>
      </c>
      <c r="M56" s="51"/>
      <c r="N56" s="36">
        <f t="shared" ref="N56:P56" si="133">N57+N58+N59+N60</f>
        <v>44416</v>
      </c>
      <c r="O56" s="36">
        <f t="shared" si="133"/>
        <v>42964</v>
      </c>
      <c r="P56" s="36">
        <f t="shared" si="133"/>
        <v>87380</v>
      </c>
      <c r="Q56" s="36">
        <f t="shared" ref="Q56:S56" si="134">SUM(Q57:Q60)</f>
        <v>45909</v>
      </c>
      <c r="R56" s="36">
        <f t="shared" si="134"/>
        <v>44393</v>
      </c>
      <c r="S56" s="36">
        <f t="shared" si="134"/>
        <v>90302</v>
      </c>
      <c r="U56" s="163">
        <f t="shared" ref="U56:V56" si="135">Q56/$S$105</f>
        <v>0.03964911796</v>
      </c>
      <c r="V56" s="167">
        <f t="shared" si="135"/>
        <v>0.03833983083</v>
      </c>
      <c r="W56" s="163">
        <f t="shared" si="5"/>
        <v>0.07798894879</v>
      </c>
      <c r="Y56" s="36">
        <f t="shared" ref="Y56:AA56" si="136">SUM(Y57:Y60)</f>
        <v>47436.04613</v>
      </c>
      <c r="Z56" s="36">
        <f t="shared" si="136"/>
        <v>45869.62024</v>
      </c>
      <c r="AA56" s="36">
        <f t="shared" si="136"/>
        <v>93305.66637</v>
      </c>
      <c r="AB56" s="93">
        <f t="shared" si="7"/>
        <v>93305.66637</v>
      </c>
      <c r="AC56" s="93">
        <f t="shared" si="8"/>
        <v>0</v>
      </c>
    </row>
    <row r="57" ht="14.25" customHeight="1">
      <c r="A57" s="39">
        <v>33.0</v>
      </c>
      <c r="B57" s="40">
        <v>1.0</v>
      </c>
      <c r="C57" s="182" t="s">
        <v>94</v>
      </c>
      <c r="D57" s="164">
        <v>7824.760410266105</v>
      </c>
      <c r="E57" s="165">
        <v>10045.974816113789</v>
      </c>
      <c r="F57" s="147">
        <v>17870.735226379893</v>
      </c>
      <c r="G57" s="147">
        <v>8086.068284166942</v>
      </c>
      <c r="H57" s="147">
        <v>10381.460145097908</v>
      </c>
      <c r="I57" s="147">
        <v>18467.52842926485</v>
      </c>
      <c r="K57" s="39"/>
      <c r="L57" s="40">
        <v>1.0</v>
      </c>
      <c r="M57" s="53" t="s">
        <v>94</v>
      </c>
      <c r="N57" s="42">
        <v>10627.0</v>
      </c>
      <c r="O57" s="42">
        <v>10069.0</v>
      </c>
      <c r="P57" s="42">
        <f t="shared" ref="P57:P60" si="139">+N57+O57</f>
        <v>20696</v>
      </c>
      <c r="Q57" s="42">
        <v>11364.0</v>
      </c>
      <c r="R57" s="42">
        <v>10852.0</v>
      </c>
      <c r="S57" s="42">
        <f t="shared" ref="S57:S60" si="140">+Q57+R57</f>
        <v>22216</v>
      </c>
      <c r="U57" s="148">
        <f t="shared" ref="U57:V57" si="137">Q57/$S$105</f>
        <v>0.009814471596</v>
      </c>
      <c r="V57" s="149">
        <f t="shared" si="137"/>
        <v>0.009372284913</v>
      </c>
      <c r="W57" s="148">
        <f t="shared" si="5"/>
        <v>0.01918675651</v>
      </c>
      <c r="Y57" s="42">
        <f t="shared" ref="Y57:Z57" si="138">U57*$I$2</f>
        <v>11741.99456</v>
      </c>
      <c r="Z57" s="42">
        <f t="shared" si="138"/>
        <v>11212.96418</v>
      </c>
      <c r="AA57" s="42">
        <f t="shared" ref="AA57:AA60" si="143">+Y57+Z57</f>
        <v>22954.95874</v>
      </c>
      <c r="AB57" s="93">
        <f t="shared" si="7"/>
        <v>22954.95874</v>
      </c>
      <c r="AC57" s="93">
        <f t="shared" si="8"/>
        <v>0</v>
      </c>
    </row>
    <row r="58" ht="14.25" customHeight="1">
      <c r="A58" s="39">
        <v>34.0</v>
      </c>
      <c r="B58" s="40">
        <v>2.0</v>
      </c>
      <c r="C58" s="53" t="s">
        <v>95</v>
      </c>
      <c r="D58" s="164">
        <v>8602.5873706102</v>
      </c>
      <c r="E58" s="165">
        <v>11189.529665351452</v>
      </c>
      <c r="F58" s="147">
        <v>19792.11703596165</v>
      </c>
      <c r="G58" s="147">
        <v>8889.870775851727</v>
      </c>
      <c r="H58" s="147">
        <v>11563.204008525865</v>
      </c>
      <c r="I58" s="147">
        <v>20453.07478437759</v>
      </c>
      <c r="K58" s="39"/>
      <c r="L58" s="40">
        <v>2.0</v>
      </c>
      <c r="M58" s="53" t="s">
        <v>95</v>
      </c>
      <c r="N58" s="42">
        <v>10104.0</v>
      </c>
      <c r="O58" s="42">
        <v>9705.0</v>
      </c>
      <c r="P58" s="42">
        <f t="shared" si="139"/>
        <v>19809</v>
      </c>
      <c r="Q58" s="42">
        <v>10482.0</v>
      </c>
      <c r="R58" s="42">
        <v>10052.0</v>
      </c>
      <c r="S58" s="42">
        <f t="shared" si="140"/>
        <v>20534</v>
      </c>
      <c r="U58" s="148">
        <f t="shared" ref="U58:V58" si="141">Q58/$S$105</f>
        <v>0.009052735944</v>
      </c>
      <c r="V58" s="149">
        <f t="shared" si="141"/>
        <v>0.008681368222</v>
      </c>
      <c r="W58" s="148">
        <f t="shared" si="5"/>
        <v>0.01773410417</v>
      </c>
      <c r="Y58" s="42">
        <f t="shared" ref="Y58:Z58" si="142">U58*$I$2</f>
        <v>10830.65707</v>
      </c>
      <c r="Z58" s="42">
        <f t="shared" si="142"/>
        <v>10386.35422</v>
      </c>
      <c r="AA58" s="42">
        <f t="shared" si="143"/>
        <v>21217.01129</v>
      </c>
      <c r="AB58" s="93">
        <f t="shared" si="7"/>
        <v>21217.01129</v>
      </c>
      <c r="AC58" s="93">
        <f t="shared" si="8"/>
        <v>0</v>
      </c>
    </row>
    <row r="59" ht="14.25" customHeight="1">
      <c r="A59" s="39">
        <v>35.0</v>
      </c>
      <c r="B59" s="40">
        <v>3.0</v>
      </c>
      <c r="C59" s="53" t="s">
        <v>96</v>
      </c>
      <c r="D59" s="164">
        <v>17639.68497424021</v>
      </c>
      <c r="E59" s="165">
        <v>24122.207803594913</v>
      </c>
      <c r="F59" s="147">
        <v>41761.89277783512</v>
      </c>
      <c r="G59" s="147">
        <v>18228.76225395496</v>
      </c>
      <c r="H59" s="147">
        <v>24927.768933195966</v>
      </c>
      <c r="I59" s="147">
        <v>43156.531187150926</v>
      </c>
      <c r="K59" s="39"/>
      <c r="L59" s="40">
        <v>3.0</v>
      </c>
      <c r="M59" s="53" t="s">
        <v>96</v>
      </c>
      <c r="N59" s="42">
        <v>19975.0</v>
      </c>
      <c r="O59" s="42">
        <v>19485.0</v>
      </c>
      <c r="P59" s="42">
        <f t="shared" si="139"/>
        <v>39460</v>
      </c>
      <c r="Q59" s="42">
        <v>20308.0</v>
      </c>
      <c r="R59" s="42">
        <v>19725.0</v>
      </c>
      <c r="S59" s="42">
        <f t="shared" si="140"/>
        <v>40033</v>
      </c>
      <c r="U59" s="148">
        <f t="shared" ref="U59:V59" si="144">Q59/$S$105</f>
        <v>0.0175389202</v>
      </c>
      <c r="V59" s="149">
        <f t="shared" si="144"/>
        <v>0.01703541466</v>
      </c>
      <c r="W59" s="148">
        <f t="shared" si="5"/>
        <v>0.03457433486</v>
      </c>
      <c r="Y59" s="42">
        <f t="shared" ref="Y59:Z59" si="145">U59*$I$2</f>
        <v>20983.49397</v>
      </c>
      <c r="Z59" s="42">
        <f t="shared" si="145"/>
        <v>20381.10196</v>
      </c>
      <c r="AA59" s="42">
        <f t="shared" si="143"/>
        <v>41364.59593</v>
      </c>
      <c r="AB59" s="93">
        <f t="shared" si="7"/>
        <v>41364.59593</v>
      </c>
      <c r="AC59" s="93">
        <f t="shared" si="8"/>
        <v>0</v>
      </c>
    </row>
    <row r="60" ht="14.25" customHeight="1">
      <c r="A60" s="39">
        <v>36.0</v>
      </c>
      <c r="B60" s="40">
        <v>4.0</v>
      </c>
      <c r="C60" s="53" t="s">
        <v>97</v>
      </c>
      <c r="D60" s="164">
        <v>3763.9672448834904</v>
      </c>
      <c r="E60" s="165">
        <v>5401.287714939841</v>
      </c>
      <c r="F60" s="147">
        <v>9165.25495982333</v>
      </c>
      <c r="G60" s="147">
        <v>3889.6649310263747</v>
      </c>
      <c r="H60" s="147">
        <v>5581.663718180257</v>
      </c>
      <c r="I60" s="147">
        <v>9471.328649206633</v>
      </c>
      <c r="K60" s="39"/>
      <c r="L60" s="40">
        <v>4.0</v>
      </c>
      <c r="M60" s="53" t="s">
        <v>97</v>
      </c>
      <c r="N60" s="42">
        <v>3710.0</v>
      </c>
      <c r="O60" s="42">
        <v>3705.0</v>
      </c>
      <c r="P60" s="42">
        <f t="shared" si="139"/>
        <v>7415</v>
      </c>
      <c r="Q60" s="42">
        <v>3755.0</v>
      </c>
      <c r="R60" s="42">
        <v>3764.0</v>
      </c>
      <c r="S60" s="42">
        <f t="shared" si="140"/>
        <v>7519</v>
      </c>
      <c r="U60" s="148">
        <f t="shared" ref="U60:V60" si="146">Q60/$S$105</f>
        <v>0.003242990218</v>
      </c>
      <c r="V60" s="149">
        <f t="shared" si="146"/>
        <v>0.003250763031</v>
      </c>
      <c r="W60" s="148">
        <f t="shared" si="5"/>
        <v>0.006493753249</v>
      </c>
      <c r="Y60" s="42">
        <f t="shared" ref="Y60:Z60" si="147">U60*$I$2</f>
        <v>3879.900525</v>
      </c>
      <c r="Z60" s="42">
        <f t="shared" si="147"/>
        <v>3889.199887</v>
      </c>
      <c r="AA60" s="42">
        <f t="shared" si="143"/>
        <v>7769.100413</v>
      </c>
      <c r="AB60" s="93">
        <f t="shared" si="7"/>
        <v>7769.100413</v>
      </c>
      <c r="AC60" s="93">
        <f t="shared" si="8"/>
        <v>0</v>
      </c>
    </row>
    <row r="61" ht="14.25" customHeight="1">
      <c r="A61" s="39"/>
      <c r="B61" s="152">
        <v>11.0</v>
      </c>
      <c r="C61" s="168" t="s">
        <v>158</v>
      </c>
      <c r="D61" s="169">
        <v>37831.0</v>
      </c>
      <c r="E61" s="169">
        <v>50759.0</v>
      </c>
      <c r="F61" s="169">
        <v>88590.0</v>
      </c>
      <c r="G61" s="169">
        <v>39094.366245</v>
      </c>
      <c r="H61" s="169">
        <v>52454.096805</v>
      </c>
      <c r="I61" s="169">
        <v>91548.46304999999</v>
      </c>
      <c r="K61" s="44"/>
      <c r="L61" s="152">
        <v>11.0</v>
      </c>
      <c r="M61" s="168" t="s">
        <v>158</v>
      </c>
      <c r="N61" s="44"/>
      <c r="O61" s="44"/>
      <c r="P61" s="44"/>
      <c r="Q61" s="44"/>
      <c r="R61" s="44"/>
      <c r="S61" s="44"/>
      <c r="U61" s="183">
        <f t="shared" ref="U61:V61" si="148">Q61/$S$105</f>
        <v>0</v>
      </c>
      <c r="V61" s="184">
        <f t="shared" si="148"/>
        <v>0</v>
      </c>
      <c r="W61" s="185">
        <f t="shared" si="5"/>
        <v>0</v>
      </c>
      <c r="Y61" s="44"/>
      <c r="Z61" s="44"/>
      <c r="AA61" s="44"/>
      <c r="AB61" s="93">
        <f t="shared" si="7"/>
        <v>0</v>
      </c>
      <c r="AC61" s="93">
        <f t="shared" si="8"/>
        <v>0</v>
      </c>
    </row>
    <row r="62" ht="14.25" customHeight="1">
      <c r="A62" s="172" t="s">
        <v>98</v>
      </c>
      <c r="B62" s="173" t="s">
        <v>99</v>
      </c>
      <c r="C62" s="174"/>
      <c r="D62" s="160">
        <v>8469.0</v>
      </c>
      <c r="E62" s="160">
        <v>7420.0</v>
      </c>
      <c r="F62" s="160">
        <v>15889.000000000002</v>
      </c>
      <c r="G62" s="160">
        <v>8751.822255</v>
      </c>
      <c r="H62" s="160">
        <v>7667.7909</v>
      </c>
      <c r="I62" s="160">
        <v>16419.613155</v>
      </c>
      <c r="K62" s="49" t="s">
        <v>98</v>
      </c>
      <c r="L62" s="50" t="s">
        <v>99</v>
      </c>
      <c r="M62" s="51"/>
      <c r="N62" s="36">
        <f t="shared" ref="N62:S62" si="149">N68+N72</f>
        <v>7762</v>
      </c>
      <c r="O62" s="36">
        <f t="shared" si="149"/>
        <v>6819</v>
      </c>
      <c r="P62" s="36">
        <f t="shared" si="149"/>
        <v>14581</v>
      </c>
      <c r="Q62" s="36">
        <f t="shared" si="149"/>
        <v>9502</v>
      </c>
      <c r="R62" s="36">
        <f t="shared" si="149"/>
        <v>8405</v>
      </c>
      <c r="S62" s="36">
        <f t="shared" si="149"/>
        <v>17907</v>
      </c>
      <c r="U62" s="163">
        <f t="shared" ref="U62:V62" si="150">Q62/$S$105</f>
        <v>0.008206362997</v>
      </c>
      <c r="V62" s="167">
        <f t="shared" si="150"/>
        <v>0.007258943485</v>
      </c>
      <c r="W62" s="163">
        <f t="shared" si="5"/>
        <v>0.01546530648</v>
      </c>
      <c r="Y62" s="36">
        <f t="shared" ref="Y62:AA62" si="151">Y68+Y72</f>
        <v>9818.059864</v>
      </c>
      <c r="Z62" s="36">
        <f t="shared" si="151"/>
        <v>8684.570949</v>
      </c>
      <c r="AA62" s="36">
        <f t="shared" si="151"/>
        <v>18502.63081</v>
      </c>
      <c r="AB62" s="93">
        <f t="shared" si="7"/>
        <v>18502.63081</v>
      </c>
      <c r="AC62" s="93">
        <f t="shared" si="8"/>
        <v>0</v>
      </c>
    </row>
    <row r="63" ht="14.25" customHeight="1">
      <c r="A63" s="186">
        <v>38.0</v>
      </c>
      <c r="B63" s="187">
        <v>1.0</v>
      </c>
      <c r="C63" s="188" t="s">
        <v>159</v>
      </c>
      <c r="D63" s="189">
        <v>1423.3110194460814</v>
      </c>
      <c r="E63" s="190">
        <v>1235.8361316319676</v>
      </c>
      <c r="F63" s="147">
        <v>2659.1471510780493</v>
      </c>
      <c r="G63" s="147">
        <v>1470.8424909404832</v>
      </c>
      <c r="H63" s="147">
        <v>1277.1068792478172</v>
      </c>
      <c r="I63" s="147">
        <v>2747.9493701883002</v>
      </c>
      <c r="K63" s="39"/>
      <c r="L63" s="40">
        <v>2.0</v>
      </c>
      <c r="M63" s="65" t="s">
        <v>101</v>
      </c>
      <c r="N63" s="42">
        <v>1453.0</v>
      </c>
      <c r="O63" s="42">
        <v>1255.0</v>
      </c>
      <c r="P63" s="42">
        <f t="shared" ref="P63:P67" si="154">+N63+O63</f>
        <v>2708</v>
      </c>
      <c r="Q63" s="42">
        <v>1461.0</v>
      </c>
      <c r="R63" s="42">
        <v>1270.0</v>
      </c>
      <c r="S63" s="42">
        <f t="shared" ref="S63:S67" si="155">+Q63+R63</f>
        <v>2731</v>
      </c>
      <c r="U63" s="148">
        <f t="shared" ref="U63:V63" si="152">Q63/$S$105</f>
        <v>0.001261786607</v>
      </c>
      <c r="V63" s="149">
        <f t="shared" si="152"/>
        <v>0.001096830247</v>
      </c>
      <c r="W63" s="148">
        <f t="shared" si="5"/>
        <v>0.002358616854</v>
      </c>
      <c r="Y63" s="42">
        <f t="shared" ref="Y63:Z63" si="153">U63*$I$2</f>
        <v>1509.596449</v>
      </c>
      <c r="Z63" s="42">
        <f t="shared" si="153"/>
        <v>1312.24332</v>
      </c>
      <c r="AA63" s="42">
        <f t="shared" ref="AA63:AA67" si="158">+Y63+Z63</f>
        <v>2821.83977</v>
      </c>
      <c r="AB63" s="93">
        <f t="shared" si="7"/>
        <v>2821.83977</v>
      </c>
      <c r="AC63" s="93">
        <f t="shared" si="8"/>
        <v>0</v>
      </c>
    </row>
    <row r="64" ht="14.25" customHeight="1">
      <c r="A64" s="186">
        <v>37.0</v>
      </c>
      <c r="B64" s="187">
        <v>8.0</v>
      </c>
      <c r="C64" s="188" t="s">
        <v>160</v>
      </c>
      <c r="D64" s="164">
        <v>985.1388332351207</v>
      </c>
      <c r="E64" s="190">
        <v>834.1893888515782</v>
      </c>
      <c r="F64" s="147">
        <v>1819.328222086699</v>
      </c>
      <c r="G64" s="147">
        <v>1018.0375445710076</v>
      </c>
      <c r="H64" s="147">
        <v>862.0471434922766</v>
      </c>
      <c r="I64" s="147">
        <v>1880.0846880632844</v>
      </c>
      <c r="K64" s="39"/>
      <c r="L64" s="40">
        <v>2.0</v>
      </c>
      <c r="M64" s="65" t="s">
        <v>100</v>
      </c>
      <c r="N64" s="42">
        <v>1029.0</v>
      </c>
      <c r="O64" s="42">
        <v>903.0</v>
      </c>
      <c r="P64" s="42">
        <f t="shared" si="154"/>
        <v>1932</v>
      </c>
      <c r="Q64" s="42">
        <v>1067.0</v>
      </c>
      <c r="R64" s="42">
        <v>921.0</v>
      </c>
      <c r="S64" s="42">
        <f t="shared" si="155"/>
        <v>1988</v>
      </c>
      <c r="U64" s="148">
        <f t="shared" ref="U64:V64" si="156">Q64/$S$105</f>
        <v>0.0009215101366</v>
      </c>
      <c r="V64" s="149">
        <f t="shared" si="156"/>
        <v>0.0007954178405</v>
      </c>
      <c r="W64" s="148">
        <f t="shared" si="5"/>
        <v>0.001716927977</v>
      </c>
      <c r="Y64" s="42">
        <f t="shared" ref="Y64:Z64" si="157">U64*$I$2</f>
        <v>1102.491041</v>
      </c>
      <c r="Z64" s="42">
        <f t="shared" si="157"/>
        <v>951.6347227</v>
      </c>
      <c r="AA64" s="42">
        <f t="shared" si="158"/>
        <v>2054.125764</v>
      </c>
      <c r="AB64" s="93">
        <f t="shared" si="7"/>
        <v>2054.125764</v>
      </c>
      <c r="AC64" s="93">
        <f t="shared" si="8"/>
        <v>0</v>
      </c>
    </row>
    <row r="65" ht="14.25" customHeight="1">
      <c r="A65" s="186">
        <v>39.0</v>
      </c>
      <c r="B65" s="187">
        <v>2.0</v>
      </c>
      <c r="C65" s="188" t="s">
        <v>161</v>
      </c>
      <c r="D65" s="189">
        <v>1427.3034767236297</v>
      </c>
      <c r="E65" s="190">
        <v>1246.7991940899933</v>
      </c>
      <c r="F65" s="147">
        <v>2674.1026708136233</v>
      </c>
      <c r="G65" s="147">
        <v>1474.9682763288154</v>
      </c>
      <c r="H65" s="147">
        <v>1288.4360531766285</v>
      </c>
      <c r="I65" s="147">
        <v>2763.404329505444</v>
      </c>
      <c r="K65" s="39"/>
      <c r="L65" s="40">
        <v>3.0</v>
      </c>
      <c r="M65" s="65" t="s">
        <v>102</v>
      </c>
      <c r="N65" s="42">
        <v>1643.0</v>
      </c>
      <c r="O65" s="42">
        <v>1411.0</v>
      </c>
      <c r="P65" s="42">
        <f t="shared" si="154"/>
        <v>3054</v>
      </c>
      <c r="Q65" s="42">
        <v>1697.0</v>
      </c>
      <c r="R65" s="42">
        <v>1481.0</v>
      </c>
      <c r="S65" s="42">
        <f t="shared" si="155"/>
        <v>3178</v>
      </c>
      <c r="U65" s="148">
        <f t="shared" ref="U65:V65" si="159">Q65/$S$105</f>
        <v>0.001465607031</v>
      </c>
      <c r="V65" s="149">
        <f t="shared" si="159"/>
        <v>0.001279059524</v>
      </c>
      <c r="W65" s="148">
        <f t="shared" si="5"/>
        <v>0.002744666555</v>
      </c>
      <c r="Y65" s="42">
        <f t="shared" ref="Y65:Z65" si="160">U65*$I$2</f>
        <v>1753.446389</v>
      </c>
      <c r="Z65" s="42">
        <f t="shared" si="160"/>
        <v>1530.261699</v>
      </c>
      <c r="AA65" s="42">
        <f t="shared" si="158"/>
        <v>3283.708088</v>
      </c>
      <c r="AB65" s="93">
        <f t="shared" si="7"/>
        <v>3283.708088</v>
      </c>
      <c r="AC65" s="93">
        <f t="shared" si="8"/>
        <v>0</v>
      </c>
    </row>
    <row r="66" ht="14.25" customHeight="1">
      <c r="A66" s="186">
        <v>43.0</v>
      </c>
      <c r="B66" s="187">
        <v>4.0</v>
      </c>
      <c r="C66" s="188" t="s">
        <v>162</v>
      </c>
      <c r="D66" s="189">
        <v>753.5763111373011</v>
      </c>
      <c r="E66" s="190">
        <v>750.4714573539288</v>
      </c>
      <c r="F66" s="147">
        <v>1504.0477684912298</v>
      </c>
      <c r="G66" s="147">
        <v>778.7419920477313</v>
      </c>
      <c r="H66" s="147">
        <v>775.5334516722633</v>
      </c>
      <c r="I66" s="147">
        <v>1554.2754437199947</v>
      </c>
      <c r="K66" s="39"/>
      <c r="L66" s="40">
        <v>4.0</v>
      </c>
      <c r="M66" s="65" t="s">
        <v>106</v>
      </c>
      <c r="N66" s="42">
        <v>794.0</v>
      </c>
      <c r="O66" s="42">
        <v>781.0</v>
      </c>
      <c r="P66" s="42">
        <f t="shared" si="154"/>
        <v>1575</v>
      </c>
      <c r="Q66" s="42">
        <v>830.0</v>
      </c>
      <c r="R66" s="42">
        <v>841.0</v>
      </c>
      <c r="S66" s="42">
        <f t="shared" si="155"/>
        <v>1671</v>
      </c>
      <c r="U66" s="148">
        <f t="shared" ref="U66:V66" si="161">Q66/$S$105</f>
        <v>0.0007168260669</v>
      </c>
      <c r="V66" s="149">
        <f t="shared" si="161"/>
        <v>0.0007263261714</v>
      </c>
      <c r="W66" s="148">
        <f t="shared" si="5"/>
        <v>0.001443152238</v>
      </c>
      <c r="Y66" s="42">
        <f t="shared" ref="Y66:Z66" si="162">U66*$I$2</f>
        <v>857.6078391</v>
      </c>
      <c r="Z66" s="42">
        <f t="shared" si="162"/>
        <v>868.9737262</v>
      </c>
      <c r="AA66" s="42">
        <f t="shared" si="158"/>
        <v>1726.581565</v>
      </c>
      <c r="AB66" s="93">
        <f t="shared" si="7"/>
        <v>1726.581565</v>
      </c>
      <c r="AC66" s="93">
        <f t="shared" si="8"/>
        <v>0</v>
      </c>
    </row>
    <row r="67" ht="14.25" customHeight="1">
      <c r="A67" s="186">
        <v>44.0</v>
      </c>
      <c r="B67" s="187">
        <v>5.0</v>
      </c>
      <c r="C67" s="188" t="s">
        <v>163</v>
      </c>
      <c r="D67" s="189">
        <v>1514.1394225103124</v>
      </c>
      <c r="E67" s="190">
        <v>1310.584284754869</v>
      </c>
      <c r="F67" s="147">
        <v>2824.7237072651815</v>
      </c>
      <c r="G67" s="147">
        <v>1564.7041085250444</v>
      </c>
      <c r="H67" s="147">
        <v>1354.3512469442578</v>
      </c>
      <c r="I67" s="147">
        <v>2919.0553554693024</v>
      </c>
      <c r="K67" s="39"/>
      <c r="L67" s="40">
        <v>5.0</v>
      </c>
      <c r="M67" s="65" t="s">
        <v>107</v>
      </c>
      <c r="N67" s="42">
        <v>412.0</v>
      </c>
      <c r="O67" s="42">
        <v>377.0</v>
      </c>
      <c r="P67" s="42">
        <f t="shared" si="154"/>
        <v>789</v>
      </c>
      <c r="Q67" s="42">
        <v>1700.0</v>
      </c>
      <c r="R67" s="42">
        <v>1480.0</v>
      </c>
      <c r="S67" s="42">
        <f t="shared" si="155"/>
        <v>3180</v>
      </c>
      <c r="U67" s="148">
        <f t="shared" ref="U67:V67" si="163">Q67/$S$105</f>
        <v>0.001468197968</v>
      </c>
      <c r="V67" s="149">
        <f t="shared" si="163"/>
        <v>0.001278195878</v>
      </c>
      <c r="W67" s="148">
        <f t="shared" si="5"/>
        <v>0.002746393847</v>
      </c>
      <c r="Y67" s="42">
        <f t="shared" ref="Y67:Z67" si="164">U67*$I$2</f>
        <v>1756.546177</v>
      </c>
      <c r="Z67" s="42">
        <f t="shared" si="164"/>
        <v>1529.228436</v>
      </c>
      <c r="AA67" s="42">
        <f t="shared" si="158"/>
        <v>3285.774613</v>
      </c>
      <c r="AB67" s="93">
        <f t="shared" si="7"/>
        <v>3285.774613</v>
      </c>
      <c r="AC67" s="93">
        <f t="shared" si="8"/>
        <v>0</v>
      </c>
    </row>
    <row r="68" ht="14.25" customHeight="1">
      <c r="A68" s="39"/>
      <c r="B68" s="152">
        <v>12.0</v>
      </c>
      <c r="C68" s="168" t="s">
        <v>164</v>
      </c>
      <c r="D68" s="169">
        <v>6103.469063052445</v>
      </c>
      <c r="E68" s="169">
        <v>5377.880456682337</v>
      </c>
      <c r="F68" s="169">
        <v>11481.349519734784</v>
      </c>
      <c r="G68" s="169">
        <v>6307.294412413081</v>
      </c>
      <c r="H68" s="169">
        <v>5557.474774533244</v>
      </c>
      <c r="I68" s="169">
        <v>11864.769186946325</v>
      </c>
      <c r="K68" s="39"/>
      <c r="L68" s="152">
        <v>12.0</v>
      </c>
      <c r="M68" s="168" t="s">
        <v>164</v>
      </c>
      <c r="N68" s="78">
        <f t="shared" ref="N68:P68" si="165">SUM(N64:N67)</f>
        <v>3878</v>
      </c>
      <c r="O68" s="78">
        <f t="shared" si="165"/>
        <v>3472</v>
      </c>
      <c r="P68" s="78">
        <f t="shared" si="165"/>
        <v>7350</v>
      </c>
      <c r="Q68" s="78">
        <f t="shared" ref="Q68:S68" si="166">SUM(Q63:Q67)</f>
        <v>6755</v>
      </c>
      <c r="R68" s="78">
        <f t="shared" si="166"/>
        <v>5993</v>
      </c>
      <c r="S68" s="78">
        <f t="shared" si="166"/>
        <v>12748</v>
      </c>
      <c r="U68" s="191">
        <f t="shared" ref="U68:V68" si="167">Q68/$S$105</f>
        <v>0.00583392781</v>
      </c>
      <c r="V68" s="192">
        <f t="shared" si="167"/>
        <v>0.005175829661</v>
      </c>
      <c r="W68" s="191">
        <f t="shared" si="5"/>
        <v>0.01100975747</v>
      </c>
      <c r="Y68" s="78">
        <f t="shared" ref="Y68:AA68" si="168">SUM(Y63:Y67)</f>
        <v>6979.687896</v>
      </c>
      <c r="Z68" s="78">
        <f t="shared" si="168"/>
        <v>6192.341904</v>
      </c>
      <c r="AA68" s="78">
        <f t="shared" si="168"/>
        <v>13172.0298</v>
      </c>
      <c r="AB68" s="93">
        <f t="shared" si="7"/>
        <v>13172.0298</v>
      </c>
      <c r="AC68" s="93">
        <f t="shared" si="8"/>
        <v>0</v>
      </c>
    </row>
    <row r="69" ht="14.25" customHeight="1">
      <c r="A69" s="186">
        <v>40.0</v>
      </c>
      <c r="B69" s="187">
        <v>6.0</v>
      </c>
      <c r="C69" s="188" t="s">
        <v>165</v>
      </c>
      <c r="D69" s="189">
        <v>391.26081319976424</v>
      </c>
      <c r="E69" s="190">
        <v>343.8415043653459</v>
      </c>
      <c r="F69" s="147">
        <v>735.1023175651101</v>
      </c>
      <c r="G69" s="147">
        <v>404.32696805657037</v>
      </c>
      <c r="H69" s="147">
        <v>355.3240914036266</v>
      </c>
      <c r="I69" s="147">
        <v>759.651059460197</v>
      </c>
      <c r="K69" s="39"/>
      <c r="L69" s="40">
        <v>6.0</v>
      </c>
      <c r="M69" s="65" t="s">
        <v>103</v>
      </c>
      <c r="N69" s="42">
        <v>1639.0</v>
      </c>
      <c r="O69" s="42">
        <v>1408.0</v>
      </c>
      <c r="P69" s="42">
        <f t="shared" ref="P69:P71" si="171">+N69+O69</f>
        <v>3047</v>
      </c>
      <c r="Q69" s="42">
        <v>419.0</v>
      </c>
      <c r="R69" s="42">
        <v>375.0</v>
      </c>
      <c r="S69" s="42">
        <f t="shared" ref="S69:S71" si="172">+Q69+R69</f>
        <v>794</v>
      </c>
      <c r="U69" s="148">
        <f t="shared" ref="U69:V69" si="169">Q69/$S$105</f>
        <v>0.0003618676169</v>
      </c>
      <c r="V69" s="149">
        <f t="shared" si="169"/>
        <v>0.0003238671989</v>
      </c>
      <c r="W69" s="148">
        <f t="shared" si="5"/>
        <v>0.0006857348158</v>
      </c>
      <c r="Y69" s="42">
        <f t="shared" ref="Y69:Z69" si="170">U69*$I$2</f>
        <v>432.9369694</v>
      </c>
      <c r="Z69" s="42">
        <f t="shared" si="170"/>
        <v>387.4734213</v>
      </c>
      <c r="AA69" s="42">
        <f t="shared" ref="AA69:AA71" si="175">+Y69+Z69</f>
        <v>820.4103907</v>
      </c>
      <c r="AB69" s="93">
        <f t="shared" si="7"/>
        <v>820.4103907</v>
      </c>
      <c r="AC69" s="93">
        <f t="shared" si="8"/>
        <v>0</v>
      </c>
    </row>
    <row r="70" ht="14.25" customHeight="1">
      <c r="A70" s="186">
        <v>41.0</v>
      </c>
      <c r="B70" s="187">
        <v>7.0</v>
      </c>
      <c r="C70" s="188" t="s">
        <v>166</v>
      </c>
      <c r="D70" s="189">
        <v>1645.8905126694167</v>
      </c>
      <c r="E70" s="190">
        <v>1394.3022162525185</v>
      </c>
      <c r="F70" s="147">
        <v>3040.192728921935</v>
      </c>
      <c r="G70" s="147">
        <v>1700.8550263400118</v>
      </c>
      <c r="H70" s="147">
        <v>1440.8649387642713</v>
      </c>
      <c r="I70" s="147">
        <v>3141.719965104283</v>
      </c>
      <c r="K70" s="39"/>
      <c r="L70" s="40">
        <v>7.0</v>
      </c>
      <c r="M70" s="65" t="s">
        <v>104</v>
      </c>
      <c r="N70" s="42">
        <v>1921.0</v>
      </c>
      <c r="O70" s="42">
        <v>1649.0</v>
      </c>
      <c r="P70" s="42">
        <f t="shared" si="171"/>
        <v>3570</v>
      </c>
      <c r="Q70" s="42">
        <v>2004.0</v>
      </c>
      <c r="R70" s="42">
        <v>1746.0</v>
      </c>
      <c r="S70" s="42">
        <f t="shared" si="172"/>
        <v>3750</v>
      </c>
      <c r="U70" s="148">
        <f t="shared" ref="U70:V70" si="173">Q70/$S$105</f>
        <v>0.001730746311</v>
      </c>
      <c r="V70" s="149">
        <f t="shared" si="173"/>
        <v>0.001507925678</v>
      </c>
      <c r="W70" s="148">
        <f t="shared" si="5"/>
        <v>0.003238671989</v>
      </c>
      <c r="Y70" s="42">
        <f t="shared" ref="Y70:Z70" si="174">U70*$I$2</f>
        <v>2070.657963</v>
      </c>
      <c r="Z70" s="42">
        <f t="shared" si="174"/>
        <v>1804.07625</v>
      </c>
      <c r="AA70" s="42">
        <f t="shared" si="175"/>
        <v>3874.734213</v>
      </c>
      <c r="AB70" s="93">
        <f t="shared" si="7"/>
        <v>3874.734213</v>
      </c>
      <c r="AC70" s="93">
        <f t="shared" si="8"/>
        <v>0</v>
      </c>
    </row>
    <row r="71" ht="14.25" customHeight="1">
      <c r="A71" s="186">
        <v>42.0</v>
      </c>
      <c r="B71" s="187">
        <v>3.0</v>
      </c>
      <c r="C71" s="188" t="s">
        <v>167</v>
      </c>
      <c r="D71" s="189">
        <v>328.3796110783736</v>
      </c>
      <c r="E71" s="190">
        <v>303.9758226997985</v>
      </c>
      <c r="F71" s="147">
        <v>632.3554337781721</v>
      </c>
      <c r="G71" s="147">
        <v>339.3458481903359</v>
      </c>
      <c r="H71" s="147">
        <v>314.1270952988583</v>
      </c>
      <c r="I71" s="147">
        <v>653.4729434891942</v>
      </c>
      <c r="K71" s="39"/>
      <c r="L71" s="40">
        <v>8.0</v>
      </c>
      <c r="M71" s="65" t="s">
        <v>105</v>
      </c>
      <c r="N71" s="42">
        <v>324.0</v>
      </c>
      <c r="O71" s="42">
        <v>290.0</v>
      </c>
      <c r="P71" s="42">
        <f t="shared" si="171"/>
        <v>614</v>
      </c>
      <c r="Q71" s="42">
        <v>324.0</v>
      </c>
      <c r="R71" s="42">
        <v>291.0</v>
      </c>
      <c r="S71" s="42">
        <f t="shared" si="172"/>
        <v>615</v>
      </c>
      <c r="U71" s="148">
        <f t="shared" ref="U71:V71" si="176">Q71/$S$105</f>
        <v>0.0002798212599</v>
      </c>
      <c r="V71" s="149">
        <f t="shared" si="176"/>
        <v>0.0002513209463</v>
      </c>
      <c r="W71" s="148">
        <f t="shared" si="5"/>
        <v>0.0005311422062</v>
      </c>
      <c r="Y71" s="42">
        <f t="shared" ref="Y71:Z71" si="177">U71*$I$2</f>
        <v>334.777036</v>
      </c>
      <c r="Z71" s="42">
        <f t="shared" si="177"/>
        <v>300.6793749</v>
      </c>
      <c r="AA71" s="42">
        <f t="shared" si="175"/>
        <v>635.4564109</v>
      </c>
      <c r="AB71" s="93">
        <f t="shared" si="7"/>
        <v>635.4564109</v>
      </c>
      <c r="AC71" s="93">
        <f t="shared" si="8"/>
        <v>0</v>
      </c>
    </row>
    <row r="72" ht="14.25" customHeight="1">
      <c r="A72" s="39"/>
      <c r="B72" s="152">
        <v>13.0</v>
      </c>
      <c r="C72" s="168" t="s">
        <v>168</v>
      </c>
      <c r="D72" s="169">
        <v>2365.5309369475544</v>
      </c>
      <c r="E72" s="169">
        <v>2042.1195433176629</v>
      </c>
      <c r="F72" s="169">
        <v>4407.650480265218</v>
      </c>
      <c r="G72" s="169">
        <v>2444.527842586918</v>
      </c>
      <c r="H72" s="169">
        <v>2110.316125466756</v>
      </c>
      <c r="I72" s="169">
        <v>4554.843968053674</v>
      </c>
      <c r="K72" s="39"/>
      <c r="L72" s="152">
        <v>13.0</v>
      </c>
      <c r="M72" s="168" t="s">
        <v>168</v>
      </c>
      <c r="N72" s="78">
        <f t="shared" ref="N72:S72" si="178">SUM(N69:N71)</f>
        <v>3884</v>
      </c>
      <c r="O72" s="78">
        <f t="shared" si="178"/>
        <v>3347</v>
      </c>
      <c r="P72" s="78">
        <f t="shared" si="178"/>
        <v>7231</v>
      </c>
      <c r="Q72" s="78">
        <f t="shared" si="178"/>
        <v>2747</v>
      </c>
      <c r="R72" s="78">
        <f t="shared" si="178"/>
        <v>2412</v>
      </c>
      <c r="S72" s="78">
        <f t="shared" si="178"/>
        <v>5159</v>
      </c>
      <c r="U72" s="191">
        <f t="shared" ref="U72:V72" si="179">Q72/$S$105</f>
        <v>0.002372435188</v>
      </c>
      <c r="V72" s="192">
        <f t="shared" si="179"/>
        <v>0.002083113823</v>
      </c>
      <c r="W72" s="191">
        <f t="shared" si="5"/>
        <v>0.004455549011</v>
      </c>
      <c r="Y72" s="78">
        <f t="shared" ref="Y72:AA72" si="180">SUM(Y69:Y71)</f>
        <v>2838.371969</v>
      </c>
      <c r="Z72" s="78">
        <f t="shared" si="180"/>
        <v>2492.229046</v>
      </c>
      <c r="AA72" s="78">
        <f t="shared" si="180"/>
        <v>5330.601015</v>
      </c>
      <c r="AB72" s="93">
        <f t="shared" si="7"/>
        <v>5330.601015</v>
      </c>
      <c r="AC72" s="93">
        <f t="shared" si="8"/>
        <v>0</v>
      </c>
    </row>
    <row r="73" ht="14.25" customHeight="1">
      <c r="A73" s="172" t="s">
        <v>108</v>
      </c>
      <c r="B73" s="173" t="s">
        <v>109</v>
      </c>
      <c r="C73" s="174"/>
      <c r="D73" s="160">
        <v>55467.0</v>
      </c>
      <c r="E73" s="160">
        <v>56081.00000000001</v>
      </c>
      <c r="F73" s="160">
        <v>111548.00000000001</v>
      </c>
      <c r="G73" s="160">
        <v>57319.320465</v>
      </c>
      <c r="H73" s="160">
        <v>57953.82499500001</v>
      </c>
      <c r="I73" s="160">
        <v>115273.14546</v>
      </c>
      <c r="K73" s="49" t="s">
        <v>108</v>
      </c>
      <c r="L73" s="50" t="s">
        <v>109</v>
      </c>
      <c r="M73" s="51"/>
      <c r="N73" s="36">
        <f t="shared" ref="N73:S73" si="181">N76+N79</f>
        <v>57874</v>
      </c>
      <c r="O73" s="36">
        <f t="shared" si="181"/>
        <v>55666</v>
      </c>
      <c r="P73" s="36">
        <f t="shared" si="181"/>
        <v>113540</v>
      </c>
      <c r="Q73" s="36">
        <f t="shared" si="181"/>
        <v>59463</v>
      </c>
      <c r="R73" s="36">
        <f t="shared" si="181"/>
        <v>57208</v>
      </c>
      <c r="S73" s="36">
        <f t="shared" si="181"/>
        <v>116671</v>
      </c>
      <c r="U73" s="163">
        <f t="shared" ref="U73:V73" si="182">Q73/$S$105</f>
        <v>0.051354974</v>
      </c>
      <c r="V73" s="167">
        <f t="shared" si="182"/>
        <v>0.04940745257</v>
      </c>
      <c r="W73" s="163">
        <f t="shared" si="5"/>
        <v>0.1007624266</v>
      </c>
      <c r="Y73" s="36">
        <f t="shared" ref="Y73:AA73" si="183">Y76+Y79</f>
        <v>61440.88547</v>
      </c>
      <c r="Z73" s="36">
        <f t="shared" si="183"/>
        <v>59110.87863</v>
      </c>
      <c r="AA73" s="36">
        <f t="shared" si="183"/>
        <v>120551.7641</v>
      </c>
      <c r="AB73" s="93">
        <f t="shared" si="7"/>
        <v>120551.7641</v>
      </c>
      <c r="AC73" s="93">
        <f t="shared" si="8"/>
        <v>0</v>
      </c>
    </row>
    <row r="74" ht="14.25" customHeight="1">
      <c r="A74" s="39">
        <v>45.0</v>
      </c>
      <c r="B74" s="40">
        <v>1.0</v>
      </c>
      <c r="C74" s="53" t="s">
        <v>111</v>
      </c>
      <c r="D74" s="164">
        <v>10500.643128824211</v>
      </c>
      <c r="E74" s="165">
        <v>10616.83633737724</v>
      </c>
      <c r="F74" s="147">
        <v>21117.479466201454</v>
      </c>
      <c r="G74" s="147">
        <v>10851.312106111296</v>
      </c>
      <c r="H74" s="147">
        <v>10971.385586863953</v>
      </c>
      <c r="I74" s="147">
        <v>21822.69769297525</v>
      </c>
      <c r="K74" s="39"/>
      <c r="L74" s="40">
        <v>1.0</v>
      </c>
      <c r="M74" s="53" t="s">
        <v>111</v>
      </c>
      <c r="N74" s="42">
        <v>9987.0</v>
      </c>
      <c r="O74" s="42">
        <v>9667.0</v>
      </c>
      <c r="P74" s="42">
        <f t="shared" ref="P74:P75" si="186">+N74+O74</f>
        <v>19654</v>
      </c>
      <c r="Q74" s="42">
        <v>9966.0</v>
      </c>
      <c r="R74" s="42">
        <v>9701.0</v>
      </c>
      <c r="S74" s="42">
        <f t="shared" ref="S74:S75" si="187">+Q74+R74</f>
        <v>19667</v>
      </c>
      <c r="U74" s="148">
        <f t="shared" ref="U74:V74" si="184">Q74/$S$105</f>
        <v>0.008607094678</v>
      </c>
      <c r="V74" s="149">
        <f t="shared" si="184"/>
        <v>0.008378228524</v>
      </c>
      <c r="W74" s="148">
        <f t="shared" si="5"/>
        <v>0.0169853232</v>
      </c>
      <c r="Y74" s="42">
        <f t="shared" ref="Y74:Z74" si="185">U74*$I$2</f>
        <v>10297.49364</v>
      </c>
      <c r="Z74" s="42">
        <f t="shared" si="185"/>
        <v>10023.67909</v>
      </c>
      <c r="AA74" s="42">
        <f t="shared" ref="AA74:AA75" si="190">+Y74+Z74</f>
        <v>20321.17274</v>
      </c>
      <c r="AB74" s="93">
        <f t="shared" si="7"/>
        <v>20321.17274</v>
      </c>
      <c r="AC74" s="93">
        <f t="shared" si="8"/>
        <v>0</v>
      </c>
    </row>
    <row r="75" ht="14.25" customHeight="1">
      <c r="A75" s="39">
        <v>46.0</v>
      </c>
      <c r="B75" s="40">
        <v>2.0</v>
      </c>
      <c r="C75" s="53" t="s">
        <v>110</v>
      </c>
      <c r="D75" s="164">
        <v>16901.11278319828</v>
      </c>
      <c r="E75" s="165">
        <v>17385.865954169076</v>
      </c>
      <c r="F75" s="147">
        <v>34286.97873736736</v>
      </c>
      <c r="G75" s="147">
        <v>17465.52544459319</v>
      </c>
      <c r="H75" s="147">
        <v>17966.46694770855</v>
      </c>
      <c r="I75" s="147">
        <v>35431.99239230174</v>
      </c>
      <c r="K75" s="39"/>
      <c r="L75" s="40">
        <v>2.0</v>
      </c>
      <c r="M75" s="166" t="s">
        <v>110</v>
      </c>
      <c r="N75" s="42">
        <v>18075.0</v>
      </c>
      <c r="O75" s="42">
        <v>17486.0</v>
      </c>
      <c r="P75" s="42">
        <f t="shared" si="186"/>
        <v>35561</v>
      </c>
      <c r="Q75" s="42">
        <v>18614.0</v>
      </c>
      <c r="R75" s="42">
        <v>17947.0</v>
      </c>
      <c r="S75" s="42">
        <f t="shared" si="187"/>
        <v>36561</v>
      </c>
      <c r="U75" s="148">
        <f t="shared" ref="U75:V75" si="188">Q75/$S$105</f>
        <v>0.01607590411</v>
      </c>
      <c r="V75" s="149">
        <f t="shared" si="188"/>
        <v>0.01549985232</v>
      </c>
      <c r="W75" s="148">
        <f t="shared" si="5"/>
        <v>0.03157575642</v>
      </c>
      <c r="Y75" s="42">
        <f t="shared" ref="Y75:Z75" si="189">U75*$I$2</f>
        <v>19233.14737</v>
      </c>
      <c r="Z75" s="42">
        <f t="shared" si="189"/>
        <v>18543.96131</v>
      </c>
      <c r="AA75" s="42">
        <f t="shared" si="190"/>
        <v>37777.10868</v>
      </c>
      <c r="AB75" s="93">
        <f t="shared" si="7"/>
        <v>37777.10868</v>
      </c>
      <c r="AC75" s="93">
        <f t="shared" si="8"/>
        <v>0</v>
      </c>
    </row>
    <row r="76" ht="14.25" customHeight="1">
      <c r="A76" s="39"/>
      <c r="B76" s="152">
        <v>14.0</v>
      </c>
      <c r="C76" s="193" t="s">
        <v>169</v>
      </c>
      <c r="D76" s="169">
        <v>27401.75591202249</v>
      </c>
      <c r="E76" s="169">
        <v>28002.702291546317</v>
      </c>
      <c r="F76" s="169">
        <v>55404.458203568814</v>
      </c>
      <c r="G76" s="169">
        <v>28316.83755070448</v>
      </c>
      <c r="H76" s="169">
        <v>28937.852534572507</v>
      </c>
      <c r="I76" s="169">
        <v>57254.69008527699</v>
      </c>
      <c r="K76" s="39"/>
      <c r="L76" s="152">
        <v>14.0</v>
      </c>
      <c r="M76" s="193" t="s">
        <v>169</v>
      </c>
      <c r="N76" s="54">
        <f t="shared" ref="N76:S76" si="191">SUM(N74:N75)</f>
        <v>28062</v>
      </c>
      <c r="O76" s="54">
        <f t="shared" si="191"/>
        <v>27153</v>
      </c>
      <c r="P76" s="54">
        <f t="shared" si="191"/>
        <v>55215</v>
      </c>
      <c r="Q76" s="54">
        <f t="shared" si="191"/>
        <v>28580</v>
      </c>
      <c r="R76" s="54">
        <f t="shared" si="191"/>
        <v>27648</v>
      </c>
      <c r="S76" s="54">
        <f t="shared" si="191"/>
        <v>56228</v>
      </c>
      <c r="U76" s="170">
        <f t="shared" ref="U76:V76" si="192">Q76/$S$105</f>
        <v>0.02468299879</v>
      </c>
      <c r="V76" s="171">
        <f t="shared" si="192"/>
        <v>0.02387808084</v>
      </c>
      <c r="W76" s="170">
        <f t="shared" si="5"/>
        <v>0.04856107963</v>
      </c>
      <c r="Y76" s="54">
        <f t="shared" ref="Y76:AA76" si="193">SUM(Y74:Y75)</f>
        <v>29530.64102</v>
      </c>
      <c r="Z76" s="54">
        <f t="shared" si="193"/>
        <v>28567.64041</v>
      </c>
      <c r="AA76" s="54">
        <f t="shared" si="193"/>
        <v>58098.28142</v>
      </c>
      <c r="AB76" s="93">
        <f t="shared" si="7"/>
        <v>58098.28142</v>
      </c>
      <c r="AC76" s="93">
        <f t="shared" si="8"/>
        <v>0</v>
      </c>
    </row>
    <row r="77" ht="14.25" customHeight="1">
      <c r="A77" s="39">
        <v>47.0</v>
      </c>
      <c r="B77" s="40">
        <v>3.0</v>
      </c>
      <c r="C77" s="53" t="s">
        <v>113</v>
      </c>
      <c r="D77" s="164">
        <v>11663.531007110963</v>
      </c>
      <c r="E77" s="165">
        <v>11873.880127094168</v>
      </c>
      <c r="F77" s="147">
        <v>23537.411134205133</v>
      </c>
      <c r="G77" s="147">
        <v>12053.034625093434</v>
      </c>
      <c r="H77" s="147">
        <v>12270.408353938477</v>
      </c>
      <c r="I77" s="147">
        <v>24323.44297903191</v>
      </c>
      <c r="K77" s="39"/>
      <c r="L77" s="40">
        <v>3.0</v>
      </c>
      <c r="M77" s="53" t="s">
        <v>113</v>
      </c>
      <c r="N77" s="42">
        <v>10959.0</v>
      </c>
      <c r="O77" s="42">
        <v>10482.0</v>
      </c>
      <c r="P77" s="42">
        <f t="shared" ref="P77:P78" si="196">+N77+O77</f>
        <v>21441</v>
      </c>
      <c r="Q77" s="42">
        <v>11001.0</v>
      </c>
      <c r="R77" s="42">
        <v>10615.0</v>
      </c>
      <c r="S77" s="42">
        <f t="shared" ref="S77:S78" si="197">+Q77+R77</f>
        <v>21616</v>
      </c>
      <c r="U77" s="148">
        <f t="shared" ref="U77:V77" si="194">Q77/$S$105</f>
        <v>0.009500968147</v>
      </c>
      <c r="V77" s="149">
        <f t="shared" si="194"/>
        <v>0.009167600844</v>
      </c>
      <c r="W77" s="148">
        <f t="shared" si="5"/>
        <v>0.01866856899</v>
      </c>
      <c r="Y77" s="42">
        <f t="shared" ref="Y77:Z77" si="195">U77*$I$2</f>
        <v>11366.92029</v>
      </c>
      <c r="Z77" s="42">
        <f t="shared" si="195"/>
        <v>10968.08098</v>
      </c>
      <c r="AA77" s="42">
        <f t="shared" ref="AA77:AA78" si="200">+Y77+Z77</f>
        <v>22335.00127</v>
      </c>
      <c r="AB77" s="93">
        <f t="shared" si="7"/>
        <v>22335.00127</v>
      </c>
      <c r="AC77" s="93">
        <f t="shared" si="8"/>
        <v>0</v>
      </c>
    </row>
    <row r="78" ht="14.25" customHeight="1">
      <c r="A78" s="39">
        <v>48.0</v>
      </c>
      <c r="B78" s="40">
        <v>4.0</v>
      </c>
      <c r="C78" s="53" t="s">
        <v>114</v>
      </c>
      <c r="D78" s="164">
        <v>16401.713080866546</v>
      </c>
      <c r="E78" s="165">
        <v>16204.417581359521</v>
      </c>
      <c r="F78" s="147">
        <v>32606.130662226067</v>
      </c>
      <c r="G78" s="147">
        <v>16949.448289202086</v>
      </c>
      <c r="H78" s="147">
        <v>16745.564106489022</v>
      </c>
      <c r="I78" s="147">
        <v>33695.01239569111</v>
      </c>
      <c r="K78" s="39"/>
      <c r="L78" s="40">
        <v>4.0</v>
      </c>
      <c r="M78" s="53" t="s">
        <v>114</v>
      </c>
      <c r="N78" s="42">
        <v>18853.0</v>
      </c>
      <c r="O78" s="42">
        <v>18031.0</v>
      </c>
      <c r="P78" s="42">
        <f t="shared" si="196"/>
        <v>36884</v>
      </c>
      <c r="Q78" s="42">
        <v>19882.0</v>
      </c>
      <c r="R78" s="42">
        <v>18945.0</v>
      </c>
      <c r="S78" s="42">
        <f t="shared" si="197"/>
        <v>38827</v>
      </c>
      <c r="U78" s="148">
        <f t="shared" ref="U78:V78" si="198">Q78/$S$105</f>
        <v>0.01717100706</v>
      </c>
      <c r="V78" s="149">
        <f t="shared" si="198"/>
        <v>0.01636177089</v>
      </c>
      <c r="W78" s="148">
        <f t="shared" si="5"/>
        <v>0.03353277795</v>
      </c>
      <c r="Y78" s="42">
        <f t="shared" ref="Y78:Z78" si="199">U78*$I$2</f>
        <v>20543.32417</v>
      </c>
      <c r="Z78" s="42">
        <f t="shared" si="199"/>
        <v>19575.15724</v>
      </c>
      <c r="AA78" s="42">
        <f t="shared" si="200"/>
        <v>40118.48141</v>
      </c>
      <c r="AB78" s="93">
        <f t="shared" si="7"/>
        <v>40118.48141</v>
      </c>
      <c r="AC78" s="93">
        <f t="shared" si="8"/>
        <v>0</v>
      </c>
    </row>
    <row r="79" ht="14.25" customHeight="1">
      <c r="A79" s="39"/>
      <c r="B79" s="152">
        <v>15.0</v>
      </c>
      <c r="C79" s="193" t="s">
        <v>170</v>
      </c>
      <c r="D79" s="169">
        <v>28065.24408797751</v>
      </c>
      <c r="E79" s="169">
        <v>28078.29770845369</v>
      </c>
      <c r="F79" s="169">
        <v>56143.5417964312</v>
      </c>
      <c r="G79" s="169">
        <v>29002.482914295517</v>
      </c>
      <c r="H79" s="169">
        <v>29015.972460427503</v>
      </c>
      <c r="I79" s="169">
        <v>58018.455374723024</v>
      </c>
      <c r="K79" s="39"/>
      <c r="L79" s="152">
        <v>15.0</v>
      </c>
      <c r="M79" s="193" t="s">
        <v>170</v>
      </c>
      <c r="N79" s="54">
        <f t="shared" ref="N79:S79" si="201">SUM(N77:N78)</f>
        <v>29812</v>
      </c>
      <c r="O79" s="54">
        <f t="shared" si="201"/>
        <v>28513</v>
      </c>
      <c r="P79" s="54">
        <f t="shared" si="201"/>
        <v>58325</v>
      </c>
      <c r="Q79" s="54">
        <f t="shared" si="201"/>
        <v>30883</v>
      </c>
      <c r="R79" s="54">
        <f t="shared" si="201"/>
        <v>29560</v>
      </c>
      <c r="S79" s="54">
        <f t="shared" si="201"/>
        <v>60443</v>
      </c>
      <c r="U79" s="170">
        <f t="shared" ref="U79:V79" si="202">Q79/$S$105</f>
        <v>0.02667197521</v>
      </c>
      <c r="V79" s="171">
        <f t="shared" si="202"/>
        <v>0.02552937173</v>
      </c>
      <c r="W79" s="170">
        <f t="shared" si="5"/>
        <v>0.05220134694</v>
      </c>
      <c r="Y79" s="54">
        <f t="shared" ref="Y79:AA79" si="203">SUM(Y77:Y78)</f>
        <v>31910.24445</v>
      </c>
      <c r="Z79" s="54">
        <f t="shared" si="203"/>
        <v>30543.23822</v>
      </c>
      <c r="AA79" s="54">
        <f t="shared" si="203"/>
        <v>62453.48268</v>
      </c>
      <c r="AB79" s="93">
        <f t="shared" si="7"/>
        <v>62453.48268</v>
      </c>
      <c r="AC79" s="93">
        <f t="shared" si="8"/>
        <v>0</v>
      </c>
    </row>
    <row r="80" ht="14.25" customHeight="1">
      <c r="A80" s="194" t="s">
        <v>115</v>
      </c>
      <c r="B80" s="195" t="s">
        <v>116</v>
      </c>
      <c r="C80" s="196"/>
      <c r="D80" s="160">
        <v>142048.0</v>
      </c>
      <c r="E80" s="160">
        <v>143200.0</v>
      </c>
      <c r="F80" s="160">
        <v>285248.0</v>
      </c>
      <c r="G80" s="160">
        <v>146791.69296000001</v>
      </c>
      <c r="H80" s="160">
        <v>147982.164</v>
      </c>
      <c r="I80" s="160">
        <v>294773.85696</v>
      </c>
      <c r="K80" s="70" t="s">
        <v>115</v>
      </c>
      <c r="L80" s="71" t="s">
        <v>116</v>
      </c>
      <c r="M80" s="72"/>
      <c r="N80" s="36">
        <f t="shared" ref="N80:S80" si="204">N86+N88</f>
        <v>89196</v>
      </c>
      <c r="O80" s="36">
        <f t="shared" si="204"/>
        <v>90035</v>
      </c>
      <c r="P80" s="36">
        <f t="shared" si="204"/>
        <v>179231</v>
      </c>
      <c r="Q80" s="36">
        <f t="shared" si="204"/>
        <v>91632</v>
      </c>
      <c r="R80" s="36">
        <f t="shared" si="204"/>
        <v>92452</v>
      </c>
      <c r="S80" s="36">
        <f t="shared" si="204"/>
        <v>184084</v>
      </c>
      <c r="U80" s="163">
        <f t="shared" ref="U80:V80" si="205">Q80/$S$105</f>
        <v>0.07913759779</v>
      </c>
      <c r="V80" s="167">
        <f t="shared" si="205"/>
        <v>0.07984578739</v>
      </c>
      <c r="W80" s="163">
        <f t="shared" si="5"/>
        <v>0.1589833852</v>
      </c>
      <c r="Y80" s="36">
        <f t="shared" ref="Y80:AA80" si="206">Y86+Y88</f>
        <v>94679.90544</v>
      </c>
      <c r="Z80" s="36">
        <f t="shared" si="206"/>
        <v>95527.18066</v>
      </c>
      <c r="AA80" s="36">
        <f t="shared" si="206"/>
        <v>190207.0861</v>
      </c>
      <c r="AB80" s="93">
        <f t="shared" si="7"/>
        <v>190207.0861</v>
      </c>
      <c r="AC80" s="93">
        <f t="shared" si="8"/>
        <v>0</v>
      </c>
    </row>
    <row r="81" ht="14.25" customHeight="1">
      <c r="A81" s="39">
        <v>49.0</v>
      </c>
      <c r="B81" s="40">
        <v>1.0</v>
      </c>
      <c r="C81" s="65" t="s">
        <v>118</v>
      </c>
      <c r="D81" s="164">
        <v>13243.402000960376</v>
      </c>
      <c r="E81" s="165">
        <v>13795.255440413719</v>
      </c>
      <c r="F81" s="147">
        <v>27038.657441374096</v>
      </c>
      <c r="G81" s="147">
        <v>13685.665410782447</v>
      </c>
      <c r="H81" s="147">
        <v>14255.947995846334</v>
      </c>
      <c r="I81" s="147">
        <v>27941.61340662878</v>
      </c>
      <c r="K81" s="39"/>
      <c r="L81" s="40">
        <v>1.0</v>
      </c>
      <c r="M81" s="65" t="s">
        <v>118</v>
      </c>
      <c r="N81" s="42">
        <v>8322.0</v>
      </c>
      <c r="O81" s="42">
        <v>8555.0</v>
      </c>
      <c r="P81" s="42">
        <f t="shared" ref="P81:P85" si="209">+N81+O81</f>
        <v>16877</v>
      </c>
      <c r="Q81" s="42">
        <v>8516.0</v>
      </c>
      <c r="R81" s="42">
        <v>8793.0</v>
      </c>
      <c r="S81" s="42">
        <f t="shared" ref="S81:S85" si="210">+Q81+R81</f>
        <v>17309</v>
      </c>
      <c r="U81" s="148">
        <f t="shared" ref="U81:V81" si="207">Q81/$S$105</f>
        <v>0.007354808176</v>
      </c>
      <c r="V81" s="149">
        <f t="shared" si="207"/>
        <v>0.00759403808</v>
      </c>
      <c r="W81" s="148">
        <f t="shared" si="5"/>
        <v>0.01494884626</v>
      </c>
      <c r="Y81" s="42">
        <f t="shared" ref="Y81:Z81" si="208">U81*$I$2</f>
        <v>8799.263082</v>
      </c>
      <c r="Z81" s="42">
        <f t="shared" si="208"/>
        <v>9085.476783</v>
      </c>
      <c r="AA81" s="42">
        <f t="shared" ref="AA81:AA85" si="213">SUM(Y81:Z81)</f>
        <v>17884.73986</v>
      </c>
      <c r="AB81" s="93">
        <f t="shared" si="7"/>
        <v>17884.73986</v>
      </c>
      <c r="AC81" s="93">
        <f t="shared" si="8"/>
        <v>0</v>
      </c>
    </row>
    <row r="82" ht="14.25" customHeight="1">
      <c r="A82" s="39">
        <v>49.0</v>
      </c>
      <c r="B82" s="40">
        <v>2.0</v>
      </c>
      <c r="C82" s="65" t="s">
        <v>119</v>
      </c>
      <c r="D82" s="164">
        <v>19709.157144545195</v>
      </c>
      <c r="E82" s="165">
        <v>20544.11422983713</v>
      </c>
      <c r="F82" s="147">
        <v>40253.271374382326</v>
      </c>
      <c r="G82" s="147">
        <v>20367.34444738728</v>
      </c>
      <c r="H82" s="147">
        <v>21230.18492454254</v>
      </c>
      <c r="I82" s="147">
        <v>41597.52937192982</v>
      </c>
      <c r="K82" s="39"/>
      <c r="L82" s="40">
        <v>2.0</v>
      </c>
      <c r="M82" s="65" t="s">
        <v>119</v>
      </c>
      <c r="N82" s="42">
        <v>11020.0</v>
      </c>
      <c r="O82" s="42">
        <v>11622.0</v>
      </c>
      <c r="P82" s="42">
        <f t="shared" si="209"/>
        <v>22642</v>
      </c>
      <c r="Q82" s="42">
        <v>11034.0</v>
      </c>
      <c r="R82" s="42">
        <v>11662.0</v>
      </c>
      <c r="S82" s="42">
        <f t="shared" si="210"/>
        <v>22696</v>
      </c>
      <c r="U82" s="148">
        <f t="shared" ref="U82:V82" si="211">Q82/$S$105</f>
        <v>0.009529468461</v>
      </c>
      <c r="V82" s="149">
        <f t="shared" si="211"/>
        <v>0.01007183806</v>
      </c>
      <c r="W82" s="148">
        <f t="shared" si="5"/>
        <v>0.01960130652</v>
      </c>
      <c r="Y82" s="42">
        <f t="shared" ref="Y82:Z82" si="212">U82*$I$2</f>
        <v>11401.01795</v>
      </c>
      <c r="Z82" s="42">
        <f t="shared" si="212"/>
        <v>12049.90677</v>
      </c>
      <c r="AA82" s="42">
        <f t="shared" si="213"/>
        <v>23450.92472</v>
      </c>
      <c r="AB82" s="93">
        <f t="shared" si="7"/>
        <v>23450.92472</v>
      </c>
      <c r="AC82" s="93">
        <f t="shared" si="8"/>
        <v>0</v>
      </c>
    </row>
    <row r="83" ht="14.25" customHeight="1">
      <c r="A83" s="39">
        <v>49.0</v>
      </c>
      <c r="B83" s="40">
        <v>3.0</v>
      </c>
      <c r="C83" s="65" t="s">
        <v>171</v>
      </c>
      <c r="D83" s="164">
        <v>4363.056611600041</v>
      </c>
      <c r="E83" s="165">
        <v>4459.567478073352</v>
      </c>
      <c r="F83" s="147">
        <v>8822.624089673393</v>
      </c>
      <c r="G83" s="147">
        <v>4508.7608871444245</v>
      </c>
      <c r="H83" s="147">
        <v>4608.4947340036115</v>
      </c>
      <c r="I83" s="147">
        <v>9117.255621148037</v>
      </c>
      <c r="K83" s="39"/>
      <c r="L83" s="40">
        <v>3.0</v>
      </c>
      <c r="M83" s="65" t="s">
        <v>120</v>
      </c>
      <c r="N83" s="42">
        <v>2689.0</v>
      </c>
      <c r="O83" s="42">
        <v>2793.0</v>
      </c>
      <c r="P83" s="42">
        <f t="shared" si="209"/>
        <v>5482</v>
      </c>
      <c r="Q83" s="42">
        <v>2747.0</v>
      </c>
      <c r="R83" s="42">
        <v>2858.0</v>
      </c>
      <c r="S83" s="42">
        <f t="shared" si="210"/>
        <v>5605</v>
      </c>
      <c r="U83" s="148">
        <f t="shared" ref="U83:V83" si="214">Q83/$S$105</f>
        <v>0.002372435188</v>
      </c>
      <c r="V83" s="149">
        <f t="shared" si="214"/>
        <v>0.002468299879</v>
      </c>
      <c r="W83" s="148">
        <f t="shared" si="5"/>
        <v>0.004840735066</v>
      </c>
      <c r="Y83" s="42">
        <f t="shared" ref="Y83:Z83" si="215">U83*$I$2</f>
        <v>2838.371969</v>
      </c>
      <c r="Z83" s="42">
        <f t="shared" si="215"/>
        <v>2953.064102</v>
      </c>
      <c r="AA83" s="42">
        <f t="shared" si="213"/>
        <v>5791.43607</v>
      </c>
      <c r="AB83" s="93">
        <f t="shared" si="7"/>
        <v>5791.43607</v>
      </c>
      <c r="AC83" s="93">
        <f t="shared" si="8"/>
        <v>0</v>
      </c>
    </row>
    <row r="84" ht="14.25" customHeight="1">
      <c r="A84" s="39">
        <v>49.0</v>
      </c>
      <c r="B84" s="40">
        <v>4.0</v>
      </c>
      <c r="C84" s="65" t="s">
        <v>112</v>
      </c>
      <c r="D84" s="164">
        <v>20694.529317235698</v>
      </c>
      <c r="E84" s="165">
        <v>20551.115120697526</v>
      </c>
      <c r="F84" s="147">
        <v>41245.644437933224</v>
      </c>
      <c r="G84" s="147">
        <v>21385.623123784782</v>
      </c>
      <c r="H84" s="147">
        <v>21237.41961015322</v>
      </c>
      <c r="I84" s="147">
        <v>42623.042733938004</v>
      </c>
      <c r="K84" s="39"/>
      <c r="L84" s="40">
        <v>4.0</v>
      </c>
      <c r="M84" s="65" t="s">
        <v>121</v>
      </c>
      <c r="N84" s="42">
        <v>12999.0</v>
      </c>
      <c r="O84" s="42">
        <v>12781.0</v>
      </c>
      <c r="P84" s="42">
        <f t="shared" si="209"/>
        <v>25780</v>
      </c>
      <c r="Q84" s="42">
        <v>13340.0</v>
      </c>
      <c r="R84" s="42">
        <v>13134.0</v>
      </c>
      <c r="S84" s="42">
        <f t="shared" si="210"/>
        <v>26474</v>
      </c>
      <c r="U84" s="148">
        <f t="shared" ref="U84:V84" si="216">Q84/$S$105</f>
        <v>0.01152103582</v>
      </c>
      <c r="V84" s="149">
        <f t="shared" si="216"/>
        <v>0.01134312477</v>
      </c>
      <c r="W84" s="148">
        <f t="shared" si="5"/>
        <v>0.0228641606</v>
      </c>
      <c r="Y84" s="42">
        <f t="shared" ref="Y84:Z84" si="217">U84*$I$2</f>
        <v>13783.72117</v>
      </c>
      <c r="Z84" s="42">
        <f t="shared" si="217"/>
        <v>13570.86911</v>
      </c>
      <c r="AA84" s="42">
        <f t="shared" si="213"/>
        <v>27354.59028</v>
      </c>
      <c r="AB84" s="93">
        <f t="shared" si="7"/>
        <v>27354.59028</v>
      </c>
      <c r="AC84" s="93">
        <f t="shared" si="8"/>
        <v>0</v>
      </c>
    </row>
    <row r="85" ht="14.25" customHeight="1">
      <c r="A85" s="39">
        <v>49.0</v>
      </c>
      <c r="B85" s="40">
        <v>5.0</v>
      </c>
      <c r="C85" s="65" t="s">
        <v>117</v>
      </c>
      <c r="D85" s="164">
        <v>28106.241746603402</v>
      </c>
      <c r="E85" s="165">
        <v>28339.606202889998</v>
      </c>
      <c r="F85" s="147">
        <v>56445.8479494934</v>
      </c>
      <c r="G85" s="147">
        <v>29044.84968973122</v>
      </c>
      <c r="H85" s="147">
        <v>29286.00735203551</v>
      </c>
      <c r="I85" s="147">
        <v>58330.857041766736</v>
      </c>
      <c r="K85" s="39"/>
      <c r="L85" s="40">
        <v>5.0</v>
      </c>
      <c r="M85" s="65" t="s">
        <v>117</v>
      </c>
      <c r="N85" s="42">
        <v>17099.0</v>
      </c>
      <c r="O85" s="42">
        <v>17217.0</v>
      </c>
      <c r="P85" s="42">
        <f t="shared" si="209"/>
        <v>34316</v>
      </c>
      <c r="Q85" s="42">
        <v>17501.0</v>
      </c>
      <c r="R85" s="42">
        <v>17776.0</v>
      </c>
      <c r="S85" s="42">
        <f t="shared" si="210"/>
        <v>35277</v>
      </c>
      <c r="U85" s="148">
        <f t="shared" ref="U85:V85" si="218">Q85/$S$105</f>
        <v>0.01511466626</v>
      </c>
      <c r="V85" s="149">
        <f t="shared" si="218"/>
        <v>0.01535216887</v>
      </c>
      <c r="W85" s="148">
        <f t="shared" si="5"/>
        <v>0.03046683514</v>
      </c>
      <c r="Y85" s="42">
        <f t="shared" ref="Y85:Z85" si="219">U85*$I$2</f>
        <v>18083.12626</v>
      </c>
      <c r="Z85" s="42">
        <f t="shared" si="219"/>
        <v>18367.27343</v>
      </c>
      <c r="AA85" s="42">
        <f t="shared" si="213"/>
        <v>36450.39969</v>
      </c>
      <c r="AB85" s="93">
        <f t="shared" si="7"/>
        <v>36450.39969</v>
      </c>
      <c r="AC85" s="93">
        <f t="shared" si="8"/>
        <v>0</v>
      </c>
    </row>
    <row r="86" ht="14.25" customHeight="1">
      <c r="A86" s="39"/>
      <c r="B86" s="152">
        <v>16.0</v>
      </c>
      <c r="C86" s="153" t="s">
        <v>172</v>
      </c>
      <c r="D86" s="197">
        <v>86116.38682094471</v>
      </c>
      <c r="E86" s="197">
        <v>87689.65847191172</v>
      </c>
      <c r="F86" s="197">
        <v>173806.04529285646</v>
      </c>
      <c r="G86" s="197">
        <v>88992.24355883016</v>
      </c>
      <c r="H86" s="197">
        <v>90618.05461658121</v>
      </c>
      <c r="I86" s="197">
        <v>179610.29817541136</v>
      </c>
      <c r="K86" s="39"/>
      <c r="L86" s="152">
        <v>16.0</v>
      </c>
      <c r="M86" s="153" t="s">
        <v>172</v>
      </c>
      <c r="N86" s="78">
        <f t="shared" ref="N86:S86" si="220">SUM(N81:N85)</f>
        <v>52129</v>
      </c>
      <c r="O86" s="78">
        <f t="shared" si="220"/>
        <v>52968</v>
      </c>
      <c r="P86" s="78">
        <f t="shared" si="220"/>
        <v>105097</v>
      </c>
      <c r="Q86" s="78">
        <f t="shared" si="220"/>
        <v>53138</v>
      </c>
      <c r="R86" s="78">
        <f t="shared" si="220"/>
        <v>54223</v>
      </c>
      <c r="S86" s="78">
        <f t="shared" si="220"/>
        <v>107361</v>
      </c>
      <c r="U86" s="191">
        <f t="shared" ref="U86:V86" si="221">Q86/$S$105</f>
        <v>0.04589241391</v>
      </c>
      <c r="V86" s="192">
        <f t="shared" si="221"/>
        <v>0.04682946967</v>
      </c>
      <c r="W86" s="191">
        <f t="shared" si="5"/>
        <v>0.09272188358</v>
      </c>
      <c r="Y86" s="78">
        <f t="shared" ref="Y86:AA86" si="222">SUM(Y81:Y85)</f>
        <v>54905.50043</v>
      </c>
      <c r="Z86" s="78">
        <f t="shared" si="222"/>
        <v>56026.59019</v>
      </c>
      <c r="AA86" s="78">
        <f t="shared" si="222"/>
        <v>110932.0906</v>
      </c>
      <c r="AB86" s="93">
        <f t="shared" si="7"/>
        <v>110932.0906</v>
      </c>
      <c r="AC86" s="93">
        <f t="shared" si="8"/>
        <v>0</v>
      </c>
    </row>
    <row r="87" ht="14.25" customHeight="1">
      <c r="A87" s="60">
        <v>50.0</v>
      </c>
      <c r="B87" s="187">
        <v>6.0</v>
      </c>
      <c r="C87" s="188" t="s">
        <v>123</v>
      </c>
      <c r="D87" s="164">
        <v>55931.61317905528</v>
      </c>
      <c r="E87" s="165">
        <v>55510.34152808827</v>
      </c>
      <c r="F87" s="147">
        <v>111441.95470714355</v>
      </c>
      <c r="G87" s="147">
        <v>57799.44940116983</v>
      </c>
      <c r="H87" s="147">
        <v>57364.10938341878</v>
      </c>
      <c r="I87" s="147">
        <v>115163.55878458862</v>
      </c>
      <c r="K87" s="39"/>
      <c r="L87" s="40">
        <v>6.0</v>
      </c>
      <c r="M87" s="65" t="s">
        <v>123</v>
      </c>
      <c r="N87" s="42">
        <v>37067.0</v>
      </c>
      <c r="O87" s="37">
        <v>37067.0</v>
      </c>
      <c r="P87" s="37">
        <v>74134.0</v>
      </c>
      <c r="Q87" s="42">
        <v>38494.0</v>
      </c>
      <c r="R87" s="37">
        <v>38229.0</v>
      </c>
      <c r="S87" s="37">
        <v>76723.0</v>
      </c>
      <c r="U87" s="148">
        <f t="shared" ref="U87:V87" si="223">Q87/$S$105</f>
        <v>0.03324518388</v>
      </c>
      <c r="V87" s="149">
        <f t="shared" si="223"/>
        <v>0.03301631772</v>
      </c>
      <c r="W87" s="177">
        <f t="shared" si="5"/>
        <v>0.0662615016</v>
      </c>
      <c r="Y87" s="42">
        <f t="shared" ref="Y87:Z87" si="224">U87*$I$2</f>
        <v>39774.40501</v>
      </c>
      <c r="Z87" s="42">
        <f t="shared" si="224"/>
        <v>39500.59046</v>
      </c>
      <c r="AA87" s="42">
        <f>SUM(Y87:Z87)</f>
        <v>79274.99547</v>
      </c>
      <c r="AB87" s="93">
        <f t="shared" si="7"/>
        <v>79274.99547</v>
      </c>
      <c r="AC87" s="93">
        <f t="shared" si="8"/>
        <v>0</v>
      </c>
    </row>
    <row r="88" ht="14.25" customHeight="1">
      <c r="A88" s="39">
        <v>50.0</v>
      </c>
      <c r="B88" s="152">
        <v>17.0</v>
      </c>
      <c r="C88" s="153" t="s">
        <v>173</v>
      </c>
      <c r="D88" s="197">
        <v>55931.61317905528</v>
      </c>
      <c r="E88" s="197">
        <v>55510.34152808827</v>
      </c>
      <c r="F88" s="197">
        <v>111441.95470714355</v>
      </c>
      <c r="G88" s="197">
        <v>57799.44940116983</v>
      </c>
      <c r="H88" s="197">
        <v>57364.10938341878</v>
      </c>
      <c r="I88" s="197">
        <v>115163.55878458862</v>
      </c>
      <c r="K88" s="39"/>
      <c r="L88" s="152">
        <v>17.0</v>
      </c>
      <c r="M88" s="153" t="s">
        <v>173</v>
      </c>
      <c r="N88" s="78">
        <v>37067.0</v>
      </c>
      <c r="O88" s="78">
        <v>37067.0</v>
      </c>
      <c r="P88" s="78">
        <f>SUM(N88:O88)</f>
        <v>74134</v>
      </c>
      <c r="Q88" s="78">
        <v>38494.0</v>
      </c>
      <c r="R88" s="78">
        <v>38229.0</v>
      </c>
      <c r="S88" s="78">
        <f>SUM(Q88:R88)</f>
        <v>76723</v>
      </c>
      <c r="U88" s="191">
        <f t="shared" ref="U88:V88" si="225">Q88/$S$105</f>
        <v>0.03324518388</v>
      </c>
      <c r="V88" s="192">
        <f t="shared" si="225"/>
        <v>0.03301631772</v>
      </c>
      <c r="W88" s="191">
        <f t="shared" si="5"/>
        <v>0.0662615016</v>
      </c>
      <c r="Y88" s="78">
        <f t="shared" ref="Y88:AA88" si="226">Y87</f>
        <v>39774.40501</v>
      </c>
      <c r="Z88" s="78">
        <f t="shared" si="226"/>
        <v>39500.59046</v>
      </c>
      <c r="AA88" s="78">
        <f t="shared" si="226"/>
        <v>79274.99547</v>
      </c>
      <c r="AB88" s="93">
        <f t="shared" si="7"/>
        <v>79274.99547</v>
      </c>
      <c r="AC88" s="93">
        <f t="shared" si="8"/>
        <v>0</v>
      </c>
    </row>
    <row r="89" ht="14.25" customHeight="1">
      <c r="A89" s="172" t="s">
        <v>124</v>
      </c>
      <c r="B89" s="173" t="s">
        <v>125</v>
      </c>
      <c r="C89" s="174"/>
      <c r="D89" s="160">
        <v>157454.0</v>
      </c>
      <c r="E89" s="160">
        <v>134590.0</v>
      </c>
      <c r="F89" s="160">
        <v>292044.0</v>
      </c>
      <c r="G89" s="160">
        <v>162712.17633</v>
      </c>
      <c r="H89" s="160">
        <v>139084.63305</v>
      </c>
      <c r="I89" s="160">
        <v>301796.80938</v>
      </c>
      <c r="K89" s="75" t="s">
        <v>124</v>
      </c>
      <c r="L89" s="76" t="s">
        <v>125</v>
      </c>
      <c r="M89" s="77"/>
      <c r="N89" s="36">
        <f t="shared" ref="N89:S89" si="227">N93+N97</f>
        <v>98497</v>
      </c>
      <c r="O89" s="36">
        <f t="shared" si="227"/>
        <v>92586</v>
      </c>
      <c r="P89" s="36">
        <f t="shared" si="227"/>
        <v>191083</v>
      </c>
      <c r="Q89" s="36">
        <f t="shared" si="227"/>
        <v>101854</v>
      </c>
      <c r="R89" s="36">
        <f t="shared" si="227"/>
        <v>95559</v>
      </c>
      <c r="S89" s="36">
        <f t="shared" si="227"/>
        <v>197413</v>
      </c>
      <c r="U89" s="163">
        <f t="shared" ref="U89:V89" si="228">Q89/$S$105</f>
        <v>0.08796578581</v>
      </c>
      <c r="V89" s="167">
        <f t="shared" si="228"/>
        <v>0.08252913509</v>
      </c>
      <c r="W89" s="163">
        <f t="shared" si="5"/>
        <v>0.1704949209</v>
      </c>
      <c r="Y89" s="36">
        <f t="shared" ref="Y89:AA89" si="229">Y93+Y97</f>
        <v>105241.9143</v>
      </c>
      <c r="Z89" s="36">
        <f t="shared" si="229"/>
        <v>98737.52711</v>
      </c>
      <c r="AA89" s="36">
        <f t="shared" si="229"/>
        <v>203979.4414</v>
      </c>
      <c r="AB89" s="93">
        <f t="shared" si="7"/>
        <v>203979.4414</v>
      </c>
      <c r="AC89" s="93">
        <f t="shared" si="8"/>
        <v>0</v>
      </c>
    </row>
    <row r="90" ht="14.25" customHeight="1">
      <c r="A90" s="39">
        <v>51.0</v>
      </c>
      <c r="B90" s="40">
        <v>1.0</v>
      </c>
      <c r="C90" s="53" t="s">
        <v>127</v>
      </c>
      <c r="D90" s="164">
        <v>22487.952473696467</v>
      </c>
      <c r="E90" s="165">
        <v>18582.929915118144</v>
      </c>
      <c r="F90" s="147">
        <v>41070.882388814614</v>
      </c>
      <c r="G90" s="147">
        <v>23238.93764655556</v>
      </c>
      <c r="H90" s="147">
        <v>19203.506859633515</v>
      </c>
      <c r="I90" s="147">
        <v>42442.44450618907</v>
      </c>
      <c r="K90" s="39"/>
      <c r="L90" s="40">
        <v>1.0</v>
      </c>
      <c r="M90" s="53" t="s">
        <v>127</v>
      </c>
      <c r="N90" s="42">
        <v>13045.0</v>
      </c>
      <c r="O90" s="42">
        <v>12125.0</v>
      </c>
      <c r="P90" s="42">
        <f t="shared" ref="P90:P92" si="232">+N90+O90</f>
        <v>25170</v>
      </c>
      <c r="Q90" s="42">
        <v>13734.0</v>
      </c>
      <c r="R90" s="42">
        <v>12715.0</v>
      </c>
      <c r="S90" s="42">
        <f t="shared" ref="S90:S92" si="233">+Q90+R90</f>
        <v>26449</v>
      </c>
      <c r="U90" s="148">
        <f t="shared" ref="U90:V90" si="230">Q90/$S$105</f>
        <v>0.01186131229</v>
      </c>
      <c r="V90" s="149">
        <f t="shared" si="230"/>
        <v>0.01098125716</v>
      </c>
      <c r="W90" s="148">
        <f t="shared" si="5"/>
        <v>0.02284256945</v>
      </c>
      <c r="Y90" s="42">
        <f t="shared" ref="Y90:Z90" si="231">U90*$I$2</f>
        <v>14190.82658</v>
      </c>
      <c r="Z90" s="42">
        <f t="shared" si="231"/>
        <v>13137.93214</v>
      </c>
      <c r="AA90" s="42">
        <f t="shared" ref="AA90:AA92" si="236">+Y90+Z90</f>
        <v>27328.75872</v>
      </c>
      <c r="AB90" s="93">
        <f t="shared" si="7"/>
        <v>27328.75872</v>
      </c>
      <c r="AC90" s="93">
        <f t="shared" si="8"/>
        <v>0</v>
      </c>
    </row>
    <row r="91" ht="14.25" customHeight="1">
      <c r="A91" s="39">
        <v>52.0</v>
      </c>
      <c r="B91" s="40">
        <v>2.0</v>
      </c>
      <c r="C91" s="53" t="s">
        <v>126</v>
      </c>
      <c r="D91" s="164">
        <v>16569.719372525775</v>
      </c>
      <c r="E91" s="165">
        <v>14156.805459967884</v>
      </c>
      <c r="F91" s="147">
        <v>30726.52483249366</v>
      </c>
      <c r="G91" s="147">
        <v>17123.065150971273</v>
      </c>
      <c r="H91" s="147">
        <v>14629.571978303511</v>
      </c>
      <c r="I91" s="147">
        <v>31752.637129274786</v>
      </c>
      <c r="K91" s="39"/>
      <c r="L91" s="40">
        <v>2.0</v>
      </c>
      <c r="M91" s="53" t="s">
        <v>126</v>
      </c>
      <c r="N91" s="42">
        <v>10993.0</v>
      </c>
      <c r="O91" s="42">
        <v>10307.0</v>
      </c>
      <c r="P91" s="42">
        <f t="shared" si="232"/>
        <v>21300</v>
      </c>
      <c r="Q91" s="42">
        <v>11444.0</v>
      </c>
      <c r="R91" s="42">
        <v>10689.0</v>
      </c>
      <c r="S91" s="42">
        <f t="shared" si="233"/>
        <v>22133</v>
      </c>
      <c r="U91" s="148">
        <f t="shared" ref="U91:V91" si="234">Q91/$S$105</f>
        <v>0.009883563265</v>
      </c>
      <c r="V91" s="149">
        <f t="shared" si="234"/>
        <v>0.009231510638</v>
      </c>
      <c r="W91" s="148">
        <f t="shared" si="5"/>
        <v>0.0191150739</v>
      </c>
      <c r="Y91" s="42">
        <f t="shared" ref="Y91:Z91" si="235">U91*$I$2</f>
        <v>11824.65556</v>
      </c>
      <c r="Z91" s="42">
        <f t="shared" si="235"/>
        <v>11044.5424</v>
      </c>
      <c r="AA91" s="42">
        <f t="shared" si="236"/>
        <v>22869.19796</v>
      </c>
      <c r="AB91" s="93">
        <f t="shared" si="7"/>
        <v>22869.19796</v>
      </c>
      <c r="AC91" s="93">
        <f t="shared" si="8"/>
        <v>0</v>
      </c>
    </row>
    <row r="92" ht="14.25" customHeight="1">
      <c r="A92" s="39">
        <v>53.0</v>
      </c>
      <c r="B92" s="40">
        <v>3.0</v>
      </c>
      <c r="C92" s="53" t="s">
        <v>128</v>
      </c>
      <c r="D92" s="164">
        <v>25434.569235980267</v>
      </c>
      <c r="E92" s="165">
        <v>21364.88885065382</v>
      </c>
      <c r="F92" s="147">
        <v>46799.458086634084</v>
      </c>
      <c r="G92" s="147">
        <v>26283.956675615827</v>
      </c>
      <c r="H92" s="147">
        <v>22078.369313821404</v>
      </c>
      <c r="I92" s="147">
        <v>48362.32598943723</v>
      </c>
      <c r="K92" s="39"/>
      <c r="L92" s="40">
        <v>3.0</v>
      </c>
      <c r="M92" s="53" t="s">
        <v>128</v>
      </c>
      <c r="N92" s="42">
        <v>14518.0</v>
      </c>
      <c r="O92" s="42">
        <v>13520.0</v>
      </c>
      <c r="P92" s="42">
        <f t="shared" si="232"/>
        <v>28038</v>
      </c>
      <c r="Q92" s="42">
        <v>14740.0</v>
      </c>
      <c r="R92" s="42">
        <v>13763.0</v>
      </c>
      <c r="S92" s="42">
        <f t="shared" si="233"/>
        <v>28503</v>
      </c>
      <c r="U92" s="148">
        <f t="shared" ref="U92:V92" si="237">Q92/$S$105</f>
        <v>0.01273014003</v>
      </c>
      <c r="V92" s="149">
        <f t="shared" si="237"/>
        <v>0.01188635802</v>
      </c>
      <c r="W92" s="148">
        <f t="shared" si="5"/>
        <v>0.02461649805</v>
      </c>
      <c r="Y92" s="42">
        <f t="shared" ref="Y92:Z92" si="238">U92*$I$2</f>
        <v>15230.28861</v>
      </c>
      <c r="Z92" s="42">
        <f t="shared" si="238"/>
        <v>14220.79119</v>
      </c>
      <c r="AA92" s="42">
        <f t="shared" si="236"/>
        <v>29451.07981</v>
      </c>
      <c r="AB92" s="93">
        <f t="shared" si="7"/>
        <v>29451.07981</v>
      </c>
      <c r="AC92" s="93">
        <f t="shared" si="8"/>
        <v>0</v>
      </c>
    </row>
    <row r="93" ht="14.25" customHeight="1">
      <c r="A93" s="40"/>
      <c r="B93" s="152">
        <v>18.0</v>
      </c>
      <c r="C93" s="153" t="s">
        <v>174</v>
      </c>
      <c r="D93" s="197">
        <v>64492.24108220251</v>
      </c>
      <c r="E93" s="197">
        <v>54104.62422573985</v>
      </c>
      <c r="F93" s="197">
        <v>118596.86530794235</v>
      </c>
      <c r="G93" s="197">
        <v>66645.95947314266</v>
      </c>
      <c r="H93" s="197">
        <v>55911.44815175843</v>
      </c>
      <c r="I93" s="197">
        <v>122557.4076249011</v>
      </c>
      <c r="K93" s="40"/>
      <c r="L93" s="152">
        <v>18.0</v>
      </c>
      <c r="M93" s="153" t="s">
        <v>174</v>
      </c>
      <c r="N93" s="78">
        <f t="shared" ref="N93:S93" si="239">SUM(N90:N92)</f>
        <v>38556</v>
      </c>
      <c r="O93" s="78">
        <f t="shared" si="239"/>
        <v>35952</v>
      </c>
      <c r="P93" s="78">
        <f t="shared" si="239"/>
        <v>74508</v>
      </c>
      <c r="Q93" s="78">
        <f t="shared" si="239"/>
        <v>39918</v>
      </c>
      <c r="R93" s="78">
        <f t="shared" si="239"/>
        <v>37167</v>
      </c>
      <c r="S93" s="78">
        <f t="shared" si="239"/>
        <v>77085</v>
      </c>
      <c r="U93" s="191">
        <f t="shared" ref="U93:V93" si="240">Q93/$S$105</f>
        <v>0.03447501559</v>
      </c>
      <c r="V93" s="192">
        <f t="shared" si="240"/>
        <v>0.03209912582</v>
      </c>
      <c r="W93" s="191">
        <f t="shared" si="5"/>
        <v>0.06657414141</v>
      </c>
      <c r="Y93" s="78">
        <f t="shared" ref="Y93:AA93" si="241">SUM(Y90:Y92)</f>
        <v>41245.77075</v>
      </c>
      <c r="Z93" s="78">
        <f t="shared" si="241"/>
        <v>38403.26573</v>
      </c>
      <c r="AA93" s="78">
        <f t="shared" si="241"/>
        <v>79649.03648</v>
      </c>
      <c r="AB93" s="93">
        <f t="shared" si="7"/>
        <v>79649.03648</v>
      </c>
      <c r="AC93" s="93">
        <f t="shared" si="8"/>
        <v>0</v>
      </c>
    </row>
    <row r="94" ht="14.25" customHeight="1">
      <c r="A94" s="39">
        <v>54.0</v>
      </c>
      <c r="B94" s="40">
        <v>4.0</v>
      </c>
      <c r="C94" s="53" t="s">
        <v>130</v>
      </c>
      <c r="D94" s="164">
        <v>30341.15280394606</v>
      </c>
      <c r="E94" s="165">
        <v>26377.663913741682</v>
      </c>
      <c r="F94" s="147">
        <v>56718.81671768775</v>
      </c>
      <c r="G94" s="147">
        <v>31354.39560183384</v>
      </c>
      <c r="H94" s="147">
        <v>27258.546000141087</v>
      </c>
      <c r="I94" s="147">
        <v>58612.941601974926</v>
      </c>
      <c r="K94" s="39"/>
      <c r="L94" s="40">
        <v>4.0</v>
      </c>
      <c r="M94" s="53" t="s">
        <v>130</v>
      </c>
      <c r="N94" s="42">
        <v>21234.0</v>
      </c>
      <c r="O94" s="42">
        <v>20196.0</v>
      </c>
      <c r="P94" s="42">
        <f t="shared" ref="P94:P96" si="244">O94+N94</f>
        <v>41430</v>
      </c>
      <c r="Q94" s="42">
        <v>22179.0</v>
      </c>
      <c r="R94" s="42">
        <v>21124.0</v>
      </c>
      <c r="S94" s="42">
        <f t="shared" ref="S94:S96" si="245">R94+Q94</f>
        <v>43303</v>
      </c>
      <c r="U94" s="148">
        <f t="shared" ref="U94:V94" si="242">Q94/$S$105</f>
        <v>0.01915480161</v>
      </c>
      <c r="V94" s="149">
        <f t="shared" si="242"/>
        <v>0.01824365523</v>
      </c>
      <c r="W94" s="148">
        <f t="shared" si="5"/>
        <v>0.03739845684</v>
      </c>
      <c r="Y94" s="42">
        <f t="shared" ref="Y94:Z94" si="243">U94*$I$2</f>
        <v>22916.72803</v>
      </c>
      <c r="Z94" s="42">
        <f t="shared" si="243"/>
        <v>21826.63614</v>
      </c>
      <c r="AA94" s="42">
        <f t="shared" ref="AA94:AA96" si="248">Z94+Y94</f>
        <v>44743.36417</v>
      </c>
      <c r="AB94" s="93">
        <f t="shared" si="7"/>
        <v>44743.36417</v>
      </c>
      <c r="AC94" s="93">
        <f t="shared" si="8"/>
        <v>0</v>
      </c>
    </row>
    <row r="95" ht="14.25" customHeight="1">
      <c r="A95" s="39">
        <v>55.0</v>
      </c>
      <c r="B95" s="40">
        <v>5.0</v>
      </c>
      <c r="C95" s="53" t="s">
        <v>129</v>
      </c>
      <c r="D95" s="164">
        <v>40009.32239557974</v>
      </c>
      <c r="E95" s="165">
        <v>34510.493920624</v>
      </c>
      <c r="F95" s="147">
        <v>74519.81631620374</v>
      </c>
      <c r="G95" s="147">
        <v>41345.43371698012</v>
      </c>
      <c r="H95" s="147">
        <v>35662.97186510324</v>
      </c>
      <c r="I95" s="147">
        <v>77008.40558208336</v>
      </c>
      <c r="K95" s="39"/>
      <c r="L95" s="40">
        <v>5.0</v>
      </c>
      <c r="M95" s="53" t="s">
        <v>129</v>
      </c>
      <c r="N95" s="42">
        <v>23636.0</v>
      </c>
      <c r="O95" s="42">
        <v>22240.0</v>
      </c>
      <c r="P95" s="42">
        <f t="shared" si="244"/>
        <v>45876</v>
      </c>
      <c r="Q95" s="42">
        <v>23960.0</v>
      </c>
      <c r="R95" s="42">
        <v>22441.0</v>
      </c>
      <c r="S95" s="42">
        <f t="shared" si="245"/>
        <v>46401</v>
      </c>
      <c r="U95" s="148">
        <f t="shared" ref="U95:V95" si="246">Q95/$S$105</f>
        <v>0.0206929549</v>
      </c>
      <c r="V95" s="149">
        <f t="shared" si="246"/>
        <v>0.01938107683</v>
      </c>
      <c r="W95" s="148">
        <f t="shared" si="5"/>
        <v>0.04007403172</v>
      </c>
      <c r="Y95" s="42">
        <f t="shared" ref="Y95:Z95" si="247">U95*$I$2</f>
        <v>24756.96846</v>
      </c>
      <c r="Z95" s="42">
        <f t="shared" si="247"/>
        <v>23187.44279</v>
      </c>
      <c r="AA95" s="42">
        <f t="shared" si="248"/>
        <v>47944.41126</v>
      </c>
      <c r="AB95" s="93">
        <f t="shared" si="7"/>
        <v>47944.41126</v>
      </c>
      <c r="AC95" s="93">
        <f t="shared" si="8"/>
        <v>0</v>
      </c>
    </row>
    <row r="96" ht="14.25" customHeight="1">
      <c r="A96" s="39">
        <v>56.0</v>
      </c>
      <c r="B96" s="40">
        <v>6.0</v>
      </c>
      <c r="C96" s="53" t="s">
        <v>131</v>
      </c>
      <c r="D96" s="164">
        <v>22611.283718271694</v>
      </c>
      <c r="E96" s="165">
        <v>19597.21793989447</v>
      </c>
      <c r="F96" s="147">
        <v>42208.50165816616</v>
      </c>
      <c r="G96" s="147">
        <v>23366.38753804338</v>
      </c>
      <c r="H96" s="147">
        <v>20251.667032997248</v>
      </c>
      <c r="I96" s="147">
        <v>43618.05457104063</v>
      </c>
      <c r="K96" s="39"/>
      <c r="L96" s="40">
        <v>6.0</v>
      </c>
      <c r="M96" s="166" t="s">
        <v>131</v>
      </c>
      <c r="N96" s="42">
        <v>15071.0</v>
      </c>
      <c r="O96" s="42">
        <v>14198.0</v>
      </c>
      <c r="P96" s="42">
        <f t="shared" si="244"/>
        <v>29269</v>
      </c>
      <c r="Q96" s="42">
        <v>15797.0</v>
      </c>
      <c r="R96" s="42">
        <v>14827.0</v>
      </c>
      <c r="S96" s="42">
        <f t="shared" si="245"/>
        <v>30624</v>
      </c>
      <c r="U96" s="148">
        <f t="shared" ref="U96:V96" si="249">Q96/$S$105</f>
        <v>0.01364301371</v>
      </c>
      <c r="V96" s="149">
        <f t="shared" si="249"/>
        <v>0.01280527722</v>
      </c>
      <c r="W96" s="148">
        <f t="shared" si="5"/>
        <v>0.02644829093</v>
      </c>
      <c r="Y96" s="42">
        <f t="shared" ref="Y96:Z96" si="250">U96*$I$2</f>
        <v>16322.44703</v>
      </c>
      <c r="Z96" s="42">
        <f t="shared" si="250"/>
        <v>15320.18245</v>
      </c>
      <c r="AA96" s="42">
        <f t="shared" si="248"/>
        <v>31642.62948</v>
      </c>
      <c r="AB96" s="93">
        <f t="shared" si="7"/>
        <v>31642.62948</v>
      </c>
      <c r="AC96" s="93">
        <f t="shared" si="8"/>
        <v>0</v>
      </c>
    </row>
    <row r="97" ht="14.25" customHeight="1">
      <c r="A97" s="39"/>
      <c r="B97" s="152">
        <v>19.0</v>
      </c>
      <c r="C97" s="153" t="s">
        <v>175</v>
      </c>
      <c r="D97" s="197">
        <v>92961.75891779749</v>
      </c>
      <c r="E97" s="197">
        <v>80485.37577426016</v>
      </c>
      <c r="F97" s="197">
        <v>173447.13469205768</v>
      </c>
      <c r="G97" s="197">
        <v>96066.21685685734</v>
      </c>
      <c r="H97" s="197">
        <v>83173.18489824158</v>
      </c>
      <c r="I97" s="197">
        <v>179239.40175509892</v>
      </c>
      <c r="K97" s="39"/>
      <c r="L97" s="152">
        <v>19.0</v>
      </c>
      <c r="M97" s="153" t="s">
        <v>175</v>
      </c>
      <c r="N97" s="78">
        <f t="shared" ref="N97:S97" si="251">SUM(N94:N96)</f>
        <v>59941</v>
      </c>
      <c r="O97" s="78">
        <f t="shared" si="251"/>
        <v>56634</v>
      </c>
      <c r="P97" s="78">
        <f t="shared" si="251"/>
        <v>116575</v>
      </c>
      <c r="Q97" s="78">
        <f t="shared" si="251"/>
        <v>61936</v>
      </c>
      <c r="R97" s="78">
        <f t="shared" si="251"/>
        <v>58392</v>
      </c>
      <c r="S97" s="78">
        <f t="shared" si="251"/>
        <v>120328</v>
      </c>
      <c r="U97" s="191">
        <f t="shared" ref="U97:V97" si="252">Q97/$S$105</f>
        <v>0.05349077022</v>
      </c>
      <c r="V97" s="192">
        <f t="shared" si="252"/>
        <v>0.05043000928</v>
      </c>
      <c r="W97" s="191">
        <f t="shared" si="5"/>
        <v>0.1039207795</v>
      </c>
      <c r="Y97" s="78">
        <f t="shared" ref="Y97:AA97" si="253">SUM(Y94:Y96)</f>
        <v>63996.14352</v>
      </c>
      <c r="Z97" s="78">
        <f t="shared" si="253"/>
        <v>60334.26138</v>
      </c>
      <c r="AA97" s="78">
        <f t="shared" si="253"/>
        <v>124330.4049</v>
      </c>
      <c r="AB97" s="93">
        <f t="shared" si="7"/>
        <v>124330.4049</v>
      </c>
      <c r="AC97" s="93">
        <f t="shared" si="8"/>
        <v>0</v>
      </c>
    </row>
    <row r="98" ht="14.25" customHeight="1">
      <c r="A98" s="172" t="s">
        <v>132</v>
      </c>
      <c r="B98" s="173" t="s">
        <v>133</v>
      </c>
      <c r="C98" s="174"/>
      <c r="D98" s="160">
        <v>101310.0</v>
      </c>
      <c r="E98" s="160">
        <v>93475.0</v>
      </c>
      <c r="F98" s="160">
        <v>194785.00000000003</v>
      </c>
      <c r="G98" s="160">
        <v>104693.24745</v>
      </c>
      <c r="H98" s="160">
        <v>96596.597625</v>
      </c>
      <c r="I98" s="160">
        <v>201289.845075</v>
      </c>
      <c r="K98" s="75" t="s">
        <v>132</v>
      </c>
      <c r="L98" s="76" t="s">
        <v>133</v>
      </c>
      <c r="M98" s="77"/>
      <c r="N98" s="36">
        <f t="shared" ref="N98:S98" si="254">N102+N104</f>
        <v>66471</v>
      </c>
      <c r="O98" s="36">
        <f t="shared" si="254"/>
        <v>63834</v>
      </c>
      <c r="P98" s="36">
        <f t="shared" si="254"/>
        <v>130305</v>
      </c>
      <c r="Q98" s="36">
        <f t="shared" si="254"/>
        <v>69014</v>
      </c>
      <c r="R98" s="36">
        <f t="shared" si="254"/>
        <v>66047</v>
      </c>
      <c r="S98" s="36">
        <f t="shared" si="254"/>
        <v>135061</v>
      </c>
      <c r="U98" s="163">
        <f t="shared" ref="U98:V98" si="255">Q98/$S$105</f>
        <v>0.05960365564</v>
      </c>
      <c r="V98" s="167">
        <f t="shared" si="255"/>
        <v>0.05704121836</v>
      </c>
      <c r="W98" s="163">
        <f t="shared" si="5"/>
        <v>0.116644874</v>
      </c>
      <c r="Y98" s="36">
        <f t="shared" ref="Y98:AA98" si="256">Y102+Y104</f>
        <v>71309.57519</v>
      </c>
      <c r="Z98" s="36">
        <f t="shared" si="256"/>
        <v>68243.88548</v>
      </c>
      <c r="AA98" s="36">
        <f t="shared" si="256"/>
        <v>139553.4607</v>
      </c>
      <c r="AB98" s="93">
        <f t="shared" si="7"/>
        <v>139553.4607</v>
      </c>
      <c r="AC98" s="93">
        <f t="shared" si="8"/>
        <v>0</v>
      </c>
    </row>
    <row r="99" ht="14.25" customHeight="1">
      <c r="A99" s="84">
        <v>57.0</v>
      </c>
      <c r="B99" s="40">
        <v>1.0</v>
      </c>
      <c r="C99" s="53" t="s">
        <v>134</v>
      </c>
      <c r="D99" s="164">
        <v>14166.274411617427</v>
      </c>
      <c r="E99" s="165">
        <v>12759.087966367211</v>
      </c>
      <c r="F99" s="147">
        <v>26925.36237798464</v>
      </c>
      <c r="G99" s="147">
        <v>14639.35714559339</v>
      </c>
      <c r="H99" s="147">
        <v>13185.177709004045</v>
      </c>
      <c r="I99" s="147">
        <v>27824.534854597434</v>
      </c>
      <c r="K99" s="84"/>
      <c r="L99" s="40">
        <v>1.0</v>
      </c>
      <c r="M99" s="53" t="s">
        <v>134</v>
      </c>
      <c r="N99" s="42">
        <v>8858.0</v>
      </c>
      <c r="O99" s="42">
        <v>8494.0</v>
      </c>
      <c r="P99" s="42">
        <f t="shared" ref="P99:P101" si="259">N99+O99</f>
        <v>17352</v>
      </c>
      <c r="Q99" s="42">
        <v>9156.0</v>
      </c>
      <c r="R99" s="42">
        <v>8818.0</v>
      </c>
      <c r="S99" s="42">
        <f t="shared" ref="S99:S101" si="260">Q99+R99</f>
        <v>17974</v>
      </c>
      <c r="U99" s="148">
        <f t="shared" ref="U99:V99" si="257">Q99/$S$105</f>
        <v>0.007907541528</v>
      </c>
      <c r="V99" s="149">
        <f t="shared" si="257"/>
        <v>0.007615629226</v>
      </c>
      <c r="W99" s="148">
        <f t="shared" si="5"/>
        <v>0.01552317075</v>
      </c>
      <c r="Y99" s="42">
        <f t="shared" ref="Y99:Z99" si="258">U99*$I$2</f>
        <v>9460.551054</v>
      </c>
      <c r="Z99" s="42">
        <f t="shared" si="258"/>
        <v>9111.308344</v>
      </c>
      <c r="AA99" s="42">
        <f t="shared" ref="AA99:AA101" si="263">Y99+Z99</f>
        <v>18571.8594</v>
      </c>
      <c r="AB99" s="93">
        <f t="shared" si="7"/>
        <v>18571.8594</v>
      </c>
      <c r="AC99" s="93">
        <f t="shared" si="8"/>
        <v>0</v>
      </c>
    </row>
    <row r="100" ht="14.25" customHeight="1">
      <c r="A100" s="39">
        <v>58.0</v>
      </c>
      <c r="B100" s="40">
        <v>2.0</v>
      </c>
      <c r="C100" s="53" t="s">
        <v>135</v>
      </c>
      <c r="D100" s="164">
        <v>34949.11367050576</v>
      </c>
      <c r="E100" s="165">
        <v>33884.27659132325</v>
      </c>
      <c r="F100" s="147">
        <v>68833.39026182902</v>
      </c>
      <c r="G100" s="147">
        <v>36116.239321532295</v>
      </c>
      <c r="H100" s="147">
        <v>35015.84200809049</v>
      </c>
      <c r="I100" s="147">
        <v>71132.08132962279</v>
      </c>
      <c r="K100" s="39"/>
      <c r="L100" s="40">
        <v>2.0</v>
      </c>
      <c r="M100" s="53" t="s">
        <v>135</v>
      </c>
      <c r="N100" s="42">
        <v>21551.0</v>
      </c>
      <c r="O100" s="42">
        <v>21291.0</v>
      </c>
      <c r="P100" s="42">
        <f t="shared" si="259"/>
        <v>42842</v>
      </c>
      <c r="Q100" s="42">
        <v>21739.0</v>
      </c>
      <c r="R100" s="42">
        <v>21331.0</v>
      </c>
      <c r="S100" s="42">
        <f t="shared" si="260"/>
        <v>43070</v>
      </c>
      <c r="U100" s="148">
        <f t="shared" ref="U100:V100" si="261">Q100/$S$105</f>
        <v>0.01877479743</v>
      </c>
      <c r="V100" s="149">
        <f t="shared" si="261"/>
        <v>0.01842242992</v>
      </c>
      <c r="W100" s="148">
        <f t="shared" si="5"/>
        <v>0.03719722735</v>
      </c>
      <c r="Y100" s="42">
        <f t="shared" ref="Y100:Z100" si="262">U100*$I$2</f>
        <v>22462.09255</v>
      </c>
      <c r="Z100" s="42">
        <f t="shared" si="262"/>
        <v>22040.52147</v>
      </c>
      <c r="AA100" s="42">
        <f t="shared" si="263"/>
        <v>44502.61401</v>
      </c>
      <c r="AB100" s="93">
        <f t="shared" si="7"/>
        <v>44502.61401</v>
      </c>
      <c r="AC100" s="93">
        <f t="shared" si="8"/>
        <v>0</v>
      </c>
    </row>
    <row r="101" ht="14.25" customHeight="1">
      <c r="A101" s="39">
        <v>59.0</v>
      </c>
      <c r="B101" s="40">
        <v>3.0</v>
      </c>
      <c r="C101" s="53" t="s">
        <v>136</v>
      </c>
      <c r="D101" s="164">
        <v>24278.673009514274</v>
      </c>
      <c r="E101" s="165">
        <v>23052.723872246555</v>
      </c>
      <c r="F101" s="147">
        <v>47331.396881760826</v>
      </c>
      <c r="G101" s="147">
        <v>25089.459294667</v>
      </c>
      <c r="H101" s="147">
        <v>23822.569585960227</v>
      </c>
      <c r="I101" s="147">
        <v>48912.02888062723</v>
      </c>
      <c r="K101" s="39"/>
      <c r="L101" s="40">
        <v>3.0</v>
      </c>
      <c r="M101" s="53" t="s">
        <v>136</v>
      </c>
      <c r="N101" s="42">
        <v>15677.0</v>
      </c>
      <c r="O101" s="42">
        <v>15483.0</v>
      </c>
      <c r="P101" s="42">
        <f t="shared" si="259"/>
        <v>31160</v>
      </c>
      <c r="Q101" s="42">
        <v>16265.0</v>
      </c>
      <c r="R101" s="42">
        <v>15938.0</v>
      </c>
      <c r="S101" s="42">
        <f t="shared" si="260"/>
        <v>32203</v>
      </c>
      <c r="U101" s="148">
        <f t="shared" ref="U101:V101" si="264">Q101/$S$105</f>
        <v>0.01404719997</v>
      </c>
      <c r="V101" s="149">
        <f t="shared" si="264"/>
        <v>0.01376478778</v>
      </c>
      <c r="W101" s="148">
        <f t="shared" si="5"/>
        <v>0.02781198775</v>
      </c>
      <c r="Y101" s="42">
        <f t="shared" ref="Y101:Z101" si="265">U101*$I$2</f>
        <v>16806.01386</v>
      </c>
      <c r="Z101" s="42">
        <f t="shared" si="265"/>
        <v>16468.13704</v>
      </c>
      <c r="AA101" s="42">
        <f t="shared" si="263"/>
        <v>33274.1509</v>
      </c>
      <c r="AB101" s="93">
        <f t="shared" si="7"/>
        <v>33274.1509</v>
      </c>
      <c r="AC101" s="93">
        <f t="shared" si="8"/>
        <v>0</v>
      </c>
    </row>
    <row r="102" ht="14.25" customHeight="1">
      <c r="A102" s="39"/>
      <c r="B102" s="152">
        <v>20.0</v>
      </c>
      <c r="C102" s="153" t="s">
        <v>176</v>
      </c>
      <c r="D102" s="197">
        <v>73394.06109163746</v>
      </c>
      <c r="E102" s="197">
        <v>69696.08842993702</v>
      </c>
      <c r="F102" s="197">
        <v>143090.1495215745</v>
      </c>
      <c r="G102" s="197">
        <v>75845.0557617927</v>
      </c>
      <c r="H102" s="197">
        <v>72023.58930305477</v>
      </c>
      <c r="I102" s="197">
        <v>147868.6450648475</v>
      </c>
      <c r="K102" s="39"/>
      <c r="L102" s="152">
        <v>20.0</v>
      </c>
      <c r="M102" s="153" t="s">
        <v>176</v>
      </c>
      <c r="N102" s="78">
        <f t="shared" ref="N102:S102" si="266">SUM(N99:N101)</f>
        <v>46086</v>
      </c>
      <c r="O102" s="78">
        <f t="shared" si="266"/>
        <v>45268</v>
      </c>
      <c r="P102" s="78">
        <f t="shared" si="266"/>
        <v>91354</v>
      </c>
      <c r="Q102" s="78">
        <f t="shared" si="266"/>
        <v>47160</v>
      </c>
      <c r="R102" s="78">
        <f t="shared" si="266"/>
        <v>46087</v>
      </c>
      <c r="S102" s="78">
        <f t="shared" si="266"/>
        <v>93247</v>
      </c>
      <c r="U102" s="191">
        <f t="shared" ref="U102:V102" si="267">Q102/$S$105</f>
        <v>0.04072953893</v>
      </c>
      <c r="V102" s="192">
        <f t="shared" si="267"/>
        <v>0.03980284692</v>
      </c>
      <c r="W102" s="191">
        <f t="shared" si="5"/>
        <v>0.08053238586</v>
      </c>
      <c r="Y102" s="78">
        <f t="shared" ref="Y102:AA102" si="268">SUM(Y99:Y101)</f>
        <v>48728.65746</v>
      </c>
      <c r="Z102" s="78">
        <f t="shared" si="268"/>
        <v>47619.96685</v>
      </c>
      <c r="AA102" s="78">
        <f t="shared" si="268"/>
        <v>96348.62431</v>
      </c>
      <c r="AB102" s="93">
        <f t="shared" si="7"/>
        <v>96348.62431</v>
      </c>
      <c r="AC102" s="93">
        <f t="shared" si="8"/>
        <v>0</v>
      </c>
    </row>
    <row r="103" ht="14.25" customHeight="1">
      <c r="A103" s="39">
        <v>60.0</v>
      </c>
      <c r="B103" s="40">
        <v>4.0</v>
      </c>
      <c r="C103" s="53" t="s">
        <v>137</v>
      </c>
      <c r="D103" s="164">
        <v>27915.938908362546</v>
      </c>
      <c r="E103" s="165">
        <v>23778.91157006298</v>
      </c>
      <c r="F103" s="147">
        <v>51694.85047842553</v>
      </c>
      <c r="G103" s="147">
        <v>28848.191688207313</v>
      </c>
      <c r="H103" s="147">
        <v>24573.008321945235</v>
      </c>
      <c r="I103" s="147">
        <v>53421.20001015255</v>
      </c>
      <c r="K103" s="39"/>
      <c r="L103" s="40">
        <v>4.0</v>
      </c>
      <c r="M103" s="53" t="s">
        <v>137</v>
      </c>
      <c r="N103" s="53">
        <v>20385.0</v>
      </c>
      <c r="O103" s="53">
        <v>18566.0</v>
      </c>
      <c r="P103" s="53">
        <v>38951.0</v>
      </c>
      <c r="Q103" s="53">
        <v>21854.0</v>
      </c>
      <c r="R103" s="53">
        <v>19960.0</v>
      </c>
      <c r="S103" s="53">
        <v>41814.0</v>
      </c>
      <c r="U103" s="198">
        <f t="shared" ref="U103:V103" si="269">Q103/$S$105</f>
        <v>0.01887411671</v>
      </c>
      <c r="V103" s="198">
        <f t="shared" si="269"/>
        <v>0.01723837144</v>
      </c>
      <c r="W103" s="199">
        <f t="shared" si="5"/>
        <v>0.03611248815</v>
      </c>
      <c r="Y103" s="42">
        <f t="shared" ref="Y103:Z103" si="270">U103*$I$2</f>
        <v>22580.91773</v>
      </c>
      <c r="Z103" s="42">
        <f t="shared" si="270"/>
        <v>20623.91864</v>
      </c>
      <c r="AA103" s="42">
        <f t="shared" ref="AA103:AA104" si="274">Y103+Z103</f>
        <v>43204.83637</v>
      </c>
      <c r="AB103" s="93">
        <f t="shared" si="7"/>
        <v>43204.83637</v>
      </c>
      <c r="AC103" s="93">
        <f t="shared" si="8"/>
        <v>0</v>
      </c>
    </row>
    <row r="104" ht="14.25" customHeight="1">
      <c r="A104" s="39"/>
      <c r="B104" s="152">
        <v>21.0</v>
      </c>
      <c r="C104" s="153" t="s">
        <v>177</v>
      </c>
      <c r="D104" s="197">
        <v>27915.938908362546</v>
      </c>
      <c r="E104" s="197">
        <v>23778.91157006298</v>
      </c>
      <c r="F104" s="197">
        <v>51694.85047842553</v>
      </c>
      <c r="G104" s="197">
        <v>28848.191688207313</v>
      </c>
      <c r="H104" s="197">
        <v>24573.008321945235</v>
      </c>
      <c r="I104" s="197">
        <v>53421.20001015255</v>
      </c>
      <c r="K104" s="39"/>
      <c r="L104" s="152">
        <v>21.0</v>
      </c>
      <c r="M104" s="153" t="s">
        <v>177</v>
      </c>
      <c r="N104" s="78">
        <v>20385.0</v>
      </c>
      <c r="O104" s="78">
        <v>18566.0</v>
      </c>
      <c r="P104" s="78">
        <f>N104+O104</f>
        <v>38951</v>
      </c>
      <c r="Q104" s="78">
        <f t="shared" ref="Q104:S104" si="271">Q103</f>
        <v>21854</v>
      </c>
      <c r="R104" s="78">
        <f t="shared" si="271"/>
        <v>19960</v>
      </c>
      <c r="S104" s="78">
        <f t="shared" si="271"/>
        <v>41814</v>
      </c>
      <c r="U104" s="191">
        <f t="shared" ref="U104:V104" si="272">Q104/$S$105</f>
        <v>0.01887411671</v>
      </c>
      <c r="V104" s="192">
        <f t="shared" si="272"/>
        <v>0.01723837144</v>
      </c>
      <c r="W104" s="191">
        <f t="shared" si="5"/>
        <v>0.03611248815</v>
      </c>
      <c r="Y104" s="78">
        <f t="shared" ref="Y104:Z104" si="273">Y103</f>
        <v>22580.91773</v>
      </c>
      <c r="Z104" s="78">
        <f t="shared" si="273"/>
        <v>20623.91864</v>
      </c>
      <c r="AA104" s="78">
        <f t="shared" si="274"/>
        <v>43204.83637</v>
      </c>
      <c r="AB104" s="93">
        <f t="shared" si="7"/>
        <v>43204.83637</v>
      </c>
      <c r="AC104" s="93">
        <f t="shared" si="8"/>
        <v>0</v>
      </c>
    </row>
    <row r="105" ht="14.25" customHeight="1">
      <c r="A105" s="200"/>
      <c r="B105" s="201" t="s">
        <v>178</v>
      </c>
      <c r="C105" s="202"/>
      <c r="D105" s="203">
        <v>701240.0</v>
      </c>
      <c r="E105" s="203">
        <v>674769.0</v>
      </c>
      <c r="F105" s="203">
        <v>1376009.0</v>
      </c>
      <c r="G105" s="203">
        <f t="shared" ref="G105:I105" si="275">G98+G89+G80+G73+G62+G56+G49+G41+G33+G22+G16+G8</f>
        <v>724657.9098</v>
      </c>
      <c r="H105" s="203">
        <f t="shared" si="275"/>
        <v>697302.9108</v>
      </c>
      <c r="I105" s="203">
        <f t="shared" si="275"/>
        <v>1421960.821</v>
      </c>
      <c r="K105" s="85" t="s">
        <v>179</v>
      </c>
      <c r="L105" s="86"/>
      <c r="M105" s="204"/>
      <c r="N105" s="83">
        <f t="shared" ref="N105:S105" si="276">N8+N16+N22+N33+N41+N49+N56+N62+N73+N80+N89+N98</f>
        <v>569250</v>
      </c>
      <c r="O105" s="83">
        <f t="shared" si="276"/>
        <v>550062</v>
      </c>
      <c r="P105" s="83">
        <f t="shared" si="276"/>
        <v>1119312</v>
      </c>
      <c r="Q105" s="83">
        <f t="shared" si="276"/>
        <v>588906</v>
      </c>
      <c r="R105" s="83">
        <f t="shared" si="276"/>
        <v>568976</v>
      </c>
      <c r="S105" s="83">
        <f t="shared" si="276"/>
        <v>1157882</v>
      </c>
      <c r="U105" s="205">
        <f t="shared" ref="U105:V105" si="277">Q105/$S$105</f>
        <v>0.508606231</v>
      </c>
      <c r="V105" s="206">
        <f t="shared" si="277"/>
        <v>0.491393769</v>
      </c>
      <c r="W105" s="205">
        <f t="shared" si="5"/>
        <v>1</v>
      </c>
      <c r="Y105" s="83">
        <f t="shared" ref="Y105:AA105" si="278">Y8+Y16+Y22+Y33+Y41+Y49+Y56+Y62+Y73+Y80+Y89+Y98</f>
        <v>608494.4604</v>
      </c>
      <c r="Z105" s="83">
        <f t="shared" si="278"/>
        <v>587901.5396</v>
      </c>
      <c r="AA105" s="83">
        <f t="shared" si="278"/>
        <v>1196396</v>
      </c>
    </row>
    <row r="106" ht="14.25" customHeight="1">
      <c r="A106" s="207"/>
      <c r="B106" s="208"/>
      <c r="C106" s="207" t="s">
        <v>180</v>
      </c>
      <c r="D106" s="208"/>
      <c r="E106" s="208"/>
      <c r="F106" s="208"/>
      <c r="G106" s="208"/>
      <c r="H106" s="208"/>
      <c r="I106" s="208"/>
      <c r="K106" s="85"/>
      <c r="L106" s="86"/>
      <c r="M106" s="204"/>
      <c r="N106" s="47"/>
      <c r="O106" s="47"/>
      <c r="P106" s="47"/>
      <c r="Q106" s="155">
        <f>Q105/S105</f>
        <v>0.508606231</v>
      </c>
      <c r="R106" s="155">
        <f>R105/S105</f>
        <v>0.491393769</v>
      </c>
      <c r="S106" s="47"/>
      <c r="U106" s="47"/>
      <c r="V106" s="47"/>
      <c r="W106" s="209"/>
      <c r="Y106" s="47"/>
      <c r="Z106" s="47"/>
      <c r="AA106" s="47"/>
    </row>
    <row r="107" ht="14.25" customHeight="1">
      <c r="A107" s="207"/>
      <c r="B107" s="208"/>
      <c r="C107" s="210" t="s">
        <v>181</v>
      </c>
      <c r="D107" s="211"/>
      <c r="E107" s="211"/>
      <c r="F107" s="211"/>
      <c r="G107" s="211"/>
      <c r="H107" s="211"/>
      <c r="I107" s="212">
        <v>1543233.0</v>
      </c>
      <c r="K107" s="90"/>
      <c r="L107" s="2"/>
      <c r="M107" s="2"/>
      <c r="N107" s="3"/>
      <c r="O107" s="3"/>
      <c r="P107" s="91"/>
      <c r="Q107" s="3"/>
      <c r="R107" s="3"/>
      <c r="S107" s="91"/>
      <c r="U107" s="91"/>
      <c r="V107" s="91"/>
      <c r="W107" s="91"/>
      <c r="Y107" s="3"/>
      <c r="Z107" s="3"/>
      <c r="AA107" s="91">
        <f>R109-AA105</f>
        <v>0</v>
      </c>
    </row>
    <row r="108" ht="14.25" customHeight="1">
      <c r="A108" s="90"/>
      <c r="B108" s="107"/>
      <c r="C108" s="2"/>
      <c r="D108" s="2"/>
      <c r="E108" s="107"/>
      <c r="F108" s="213"/>
      <c r="G108" s="213"/>
      <c r="H108" s="213"/>
      <c r="I108" s="213"/>
      <c r="K108" s="3"/>
      <c r="L108" s="3"/>
      <c r="M108" s="3"/>
      <c r="N108" s="3"/>
      <c r="O108" s="3"/>
      <c r="P108" s="3"/>
      <c r="Q108" s="3"/>
      <c r="R108" s="3"/>
      <c r="S108" s="3"/>
    </row>
    <row r="109" ht="14.25" customHeight="1">
      <c r="A109" s="2"/>
      <c r="B109" s="208"/>
      <c r="K109" s="3"/>
      <c r="L109" s="3"/>
      <c r="M109" s="214" t="s">
        <v>182</v>
      </c>
      <c r="N109" s="215"/>
      <c r="O109" s="216">
        <v>1283196.0</v>
      </c>
      <c r="P109" s="217"/>
      <c r="Q109" s="215"/>
      <c r="R109" s="216">
        <f>I2</f>
        <v>1196396</v>
      </c>
      <c r="S109" s="217"/>
    </row>
    <row r="110" ht="14.25" customHeight="1">
      <c r="A110" s="2"/>
      <c r="B110" s="208"/>
      <c r="C110" s="218" t="s">
        <v>183</v>
      </c>
      <c r="D110" s="2"/>
      <c r="E110" s="208"/>
      <c r="F110" s="208"/>
      <c r="G110" s="219">
        <v>2020.0</v>
      </c>
      <c r="H110" s="208"/>
      <c r="I110" s="220"/>
      <c r="K110" s="3"/>
      <c r="L110" s="3"/>
      <c r="M110" s="221" t="s">
        <v>184</v>
      </c>
      <c r="N110" s="3"/>
      <c r="O110" s="222">
        <v>28870.0</v>
      </c>
      <c r="P110" s="223"/>
      <c r="Q110" s="3"/>
      <c r="R110" s="222">
        <v>28870.0</v>
      </c>
      <c r="S110" s="223"/>
    </row>
    <row r="111" ht="14.25" customHeight="1">
      <c r="A111" s="2"/>
      <c r="B111" s="208"/>
      <c r="C111" s="218" t="s">
        <v>185</v>
      </c>
      <c r="D111" s="2"/>
      <c r="E111" s="208"/>
      <c r="F111" s="220"/>
      <c r="G111" s="224">
        <v>0.003538</v>
      </c>
      <c r="H111" s="220"/>
      <c r="I111" s="225"/>
      <c r="K111" s="3"/>
      <c r="L111" s="3"/>
      <c r="M111" s="226" t="s">
        <v>6</v>
      </c>
      <c r="N111" s="227"/>
      <c r="O111" s="228">
        <f>O110/O109*1000</f>
        <v>22.49851153</v>
      </c>
      <c r="P111" s="229"/>
      <c r="Q111" s="227"/>
      <c r="R111" s="228">
        <f>R110/R109*1000</f>
        <v>24.13080619</v>
      </c>
      <c r="S111" s="229"/>
    </row>
    <row r="112" ht="14.25" customHeight="1">
      <c r="A112" s="2"/>
      <c r="B112" s="208"/>
      <c r="C112" s="218" t="s">
        <v>186</v>
      </c>
      <c r="D112" s="2"/>
      <c r="E112" s="208"/>
      <c r="F112" s="208"/>
      <c r="G112" s="224">
        <v>0.017</v>
      </c>
      <c r="H112" s="208"/>
      <c r="I112" s="208"/>
      <c r="K112" s="3"/>
      <c r="L112" s="3"/>
      <c r="M112" s="3"/>
      <c r="N112" s="3"/>
      <c r="O112" s="3"/>
      <c r="P112" s="3"/>
      <c r="Q112" s="3"/>
      <c r="R112" s="3"/>
      <c r="S112" s="3"/>
    </row>
    <row r="113" ht="14.25" customHeight="1">
      <c r="A113" s="2"/>
      <c r="B113" s="208"/>
      <c r="C113" s="218" t="s">
        <v>187</v>
      </c>
      <c r="D113" s="2"/>
      <c r="E113" s="208"/>
      <c r="F113" s="208"/>
      <c r="G113" s="224">
        <v>0.197</v>
      </c>
      <c r="H113" s="208"/>
      <c r="I113" s="208"/>
      <c r="K113" s="3"/>
      <c r="L113" s="3"/>
      <c r="M113" s="3"/>
      <c r="N113" s="3"/>
      <c r="O113" s="3"/>
      <c r="P113" s="3"/>
      <c r="Q113" s="3"/>
      <c r="R113" s="3"/>
      <c r="S113" s="3"/>
    </row>
    <row r="114" ht="14.25" customHeight="1">
      <c r="A114" s="2"/>
      <c r="B114" s="207"/>
      <c r="C114" s="218" t="s">
        <v>188</v>
      </c>
      <c r="D114" s="2"/>
      <c r="E114" s="208"/>
      <c r="F114" s="208"/>
      <c r="G114" s="224">
        <v>9.0E-4</v>
      </c>
      <c r="H114" s="208"/>
      <c r="I114" s="208"/>
      <c r="K114" s="3"/>
      <c r="L114" s="3"/>
      <c r="M114" s="3"/>
      <c r="N114" s="3"/>
      <c r="O114" s="3"/>
      <c r="P114" s="3"/>
      <c r="Q114" s="3"/>
      <c r="R114" s="3"/>
      <c r="S114" s="3"/>
    </row>
    <row r="115" ht="14.25" customHeight="1">
      <c r="A115" s="2"/>
      <c r="B115" s="107"/>
      <c r="C115" s="218" t="s">
        <v>189</v>
      </c>
      <c r="D115" s="2"/>
      <c r="E115" s="107"/>
      <c r="F115" s="107"/>
      <c r="G115" s="224">
        <v>0.2578</v>
      </c>
      <c r="H115" s="107"/>
      <c r="I115" s="107"/>
      <c r="K115" s="3"/>
      <c r="L115" s="3"/>
      <c r="M115" s="3"/>
      <c r="N115" s="3"/>
      <c r="O115" s="3"/>
      <c r="P115" s="3"/>
      <c r="Q115" s="3"/>
      <c r="R115" s="3"/>
      <c r="S115" s="3"/>
      <c r="U115" s="3"/>
      <c r="V115" s="3"/>
      <c r="W115" s="3"/>
      <c r="Y115" s="3"/>
      <c r="Z115" s="3"/>
      <c r="AA115" s="3"/>
    </row>
    <row r="116" ht="14.25" customHeight="1">
      <c r="A116" s="2"/>
      <c r="B116" s="107"/>
      <c r="C116" s="2"/>
      <c r="D116" s="213"/>
      <c r="E116" s="107"/>
      <c r="F116" s="107"/>
      <c r="G116" s="107"/>
      <c r="H116" s="107"/>
      <c r="I116" s="107"/>
      <c r="K116" s="3"/>
      <c r="L116" s="3"/>
      <c r="M116" s="3"/>
      <c r="N116" s="3"/>
      <c r="O116" s="3"/>
      <c r="P116" s="3"/>
      <c r="Q116" s="3"/>
      <c r="R116" s="3"/>
      <c r="S116" s="3"/>
      <c r="U116" s="3"/>
      <c r="V116" s="3"/>
      <c r="W116" s="3"/>
      <c r="Y116" s="3"/>
      <c r="Z116" s="3"/>
      <c r="AA116" s="3"/>
    </row>
    <row r="117" ht="14.25" customHeight="1">
      <c r="A117" s="2"/>
      <c r="B117" s="107"/>
      <c r="C117" s="2"/>
      <c r="D117" s="107"/>
      <c r="E117" s="107"/>
      <c r="F117" s="107"/>
      <c r="G117" s="107"/>
      <c r="H117" s="107"/>
      <c r="I117" s="107"/>
      <c r="K117" s="3"/>
      <c r="L117" s="3"/>
      <c r="M117" s="3"/>
      <c r="N117" s="3"/>
      <c r="O117" s="3"/>
      <c r="P117" s="3"/>
      <c r="Q117" s="3"/>
      <c r="R117" s="3"/>
      <c r="S117" s="3"/>
      <c r="U117" s="3"/>
      <c r="V117" s="3"/>
      <c r="W117" s="3"/>
      <c r="Y117" s="3"/>
      <c r="Z117" s="3"/>
      <c r="AA117" s="3"/>
    </row>
    <row r="118" ht="14.25" customHeight="1">
      <c r="A118" s="2"/>
      <c r="B118" s="107"/>
      <c r="C118" s="2"/>
      <c r="D118" s="107"/>
      <c r="E118" s="107"/>
      <c r="F118" s="107"/>
      <c r="G118" s="107"/>
      <c r="H118" s="107"/>
      <c r="I118" s="107"/>
      <c r="K118" s="3"/>
      <c r="L118" s="3"/>
      <c r="M118" s="3"/>
      <c r="N118" s="3"/>
      <c r="O118" s="3"/>
      <c r="P118" s="3"/>
      <c r="Q118" s="3"/>
      <c r="R118" s="3"/>
      <c r="S118" s="3"/>
      <c r="U118" s="3"/>
      <c r="V118" s="3"/>
      <c r="W118" s="3"/>
      <c r="Y118" s="3"/>
      <c r="Z118" s="3"/>
      <c r="AA118" s="3"/>
    </row>
    <row r="119" ht="14.25" customHeight="1">
      <c r="A119" s="2"/>
      <c r="B119" s="107"/>
      <c r="C119" s="2"/>
      <c r="D119" s="107"/>
      <c r="E119" s="107"/>
      <c r="F119" s="107"/>
      <c r="G119" s="107"/>
      <c r="H119" s="107"/>
      <c r="I119" s="107"/>
      <c r="K119" s="3"/>
      <c r="L119" s="3"/>
      <c r="M119" s="3"/>
      <c r="N119" s="3"/>
      <c r="O119" s="3"/>
      <c r="P119" s="3"/>
      <c r="Q119" s="3"/>
      <c r="R119" s="3"/>
      <c r="S119" s="3"/>
      <c r="U119" s="3"/>
      <c r="V119" s="3"/>
      <c r="W119" s="3"/>
      <c r="Y119" s="3"/>
      <c r="Z119" s="3"/>
      <c r="AA119" s="3"/>
    </row>
    <row r="120" ht="14.25" customHeight="1">
      <c r="A120" s="2"/>
      <c r="B120" s="107"/>
      <c r="C120" s="2"/>
      <c r="D120" s="107"/>
      <c r="E120" s="107"/>
      <c r="F120" s="107"/>
      <c r="G120" s="107"/>
      <c r="H120" s="107"/>
      <c r="I120" s="107"/>
      <c r="K120" s="3"/>
      <c r="L120" s="3"/>
      <c r="M120" s="3"/>
      <c r="N120" s="3"/>
      <c r="O120" s="3"/>
      <c r="P120" s="3"/>
      <c r="Q120" s="3"/>
      <c r="R120" s="3"/>
      <c r="S120" s="3"/>
      <c r="U120" s="3"/>
      <c r="V120" s="3"/>
      <c r="W120" s="3"/>
      <c r="Y120" s="3"/>
      <c r="Z120" s="3"/>
      <c r="AA120" s="3"/>
    </row>
    <row r="121" ht="14.25" customHeight="1">
      <c r="A121" s="2"/>
      <c r="B121" s="107"/>
      <c r="C121" s="2"/>
      <c r="D121" s="107"/>
      <c r="E121" s="107"/>
      <c r="F121" s="107"/>
      <c r="G121" s="107"/>
      <c r="H121" s="107"/>
      <c r="I121" s="107"/>
      <c r="K121" s="3"/>
      <c r="L121" s="3"/>
      <c r="M121" s="3"/>
      <c r="N121" s="3"/>
      <c r="O121" s="3"/>
      <c r="P121" s="3"/>
      <c r="Q121" s="3"/>
      <c r="R121" s="3"/>
      <c r="S121" s="3"/>
      <c r="U121" s="3"/>
      <c r="V121" s="3"/>
      <c r="W121" s="3"/>
      <c r="Y121" s="3"/>
      <c r="Z121" s="3"/>
      <c r="AA121" s="3"/>
    </row>
    <row r="122" ht="14.25" customHeight="1">
      <c r="A122" s="2"/>
      <c r="B122" s="107"/>
      <c r="C122" s="2"/>
      <c r="D122" s="107"/>
      <c r="E122" s="107"/>
      <c r="F122" s="107"/>
      <c r="G122" s="107"/>
      <c r="H122" s="107"/>
      <c r="I122" s="107"/>
      <c r="K122" s="3"/>
      <c r="L122" s="3"/>
      <c r="M122" s="3"/>
      <c r="N122" s="3"/>
      <c r="O122" s="3"/>
      <c r="P122" s="3"/>
      <c r="Q122" s="3"/>
      <c r="R122" s="3"/>
      <c r="S122" s="3"/>
      <c r="U122" s="3"/>
      <c r="V122" s="3"/>
      <c r="W122" s="3"/>
      <c r="Y122" s="3"/>
      <c r="Z122" s="3"/>
      <c r="AA122" s="3"/>
    </row>
    <row r="123" ht="14.25" customHeight="1">
      <c r="A123" s="2"/>
      <c r="B123" s="107"/>
      <c r="C123" s="2"/>
      <c r="D123" s="107"/>
      <c r="E123" s="107"/>
      <c r="F123" s="107"/>
      <c r="G123" s="107"/>
      <c r="H123" s="107"/>
      <c r="I123" s="107"/>
      <c r="K123" s="3"/>
      <c r="L123" s="3"/>
      <c r="M123" s="3"/>
      <c r="N123" s="3"/>
      <c r="O123" s="3"/>
      <c r="P123" s="3"/>
      <c r="Q123" s="3"/>
      <c r="R123" s="3"/>
      <c r="S123" s="3"/>
      <c r="U123" s="3"/>
      <c r="V123" s="3"/>
      <c r="W123" s="3"/>
      <c r="Y123" s="3"/>
      <c r="Z123" s="3"/>
      <c r="AA123" s="3"/>
    </row>
    <row r="124" ht="14.25" customHeight="1">
      <c r="A124" s="2"/>
      <c r="B124" s="107"/>
      <c r="C124" s="2"/>
      <c r="D124" s="107"/>
      <c r="E124" s="107"/>
      <c r="F124" s="107"/>
      <c r="G124" s="107"/>
      <c r="H124" s="107"/>
      <c r="I124" s="107"/>
      <c r="K124" s="3"/>
      <c r="L124" s="3"/>
      <c r="M124" s="3"/>
      <c r="N124" s="3"/>
      <c r="O124" s="3"/>
      <c r="P124" s="3"/>
      <c r="Q124" s="3"/>
      <c r="R124" s="3"/>
      <c r="S124" s="3"/>
      <c r="U124" s="3"/>
      <c r="V124" s="3"/>
      <c r="W124" s="3"/>
      <c r="Y124" s="3"/>
      <c r="Z124" s="3"/>
      <c r="AA124" s="3"/>
    </row>
    <row r="125" ht="14.25" customHeight="1">
      <c r="A125" s="2"/>
      <c r="B125" s="107"/>
      <c r="C125" s="2"/>
      <c r="D125" s="107"/>
      <c r="E125" s="107"/>
      <c r="F125" s="107"/>
      <c r="G125" s="107"/>
      <c r="H125" s="107"/>
      <c r="I125" s="107"/>
      <c r="K125" s="3"/>
      <c r="L125" s="3"/>
      <c r="M125" s="3"/>
      <c r="N125" s="3"/>
      <c r="O125" s="3"/>
      <c r="P125" s="3"/>
      <c r="Q125" s="3"/>
      <c r="R125" s="3"/>
      <c r="S125" s="3"/>
      <c r="U125" s="3"/>
      <c r="V125" s="3"/>
      <c r="W125" s="3"/>
      <c r="Y125" s="3"/>
      <c r="Z125" s="3"/>
      <c r="AA125" s="3"/>
    </row>
    <row r="126" ht="14.25" customHeight="1">
      <c r="A126" s="2"/>
      <c r="B126" s="107"/>
      <c r="C126" s="2"/>
      <c r="D126" s="107"/>
      <c r="E126" s="107"/>
      <c r="F126" s="107"/>
      <c r="G126" s="107"/>
      <c r="H126" s="107"/>
      <c r="I126" s="107"/>
      <c r="K126" s="3"/>
      <c r="L126" s="3"/>
      <c r="M126" s="3"/>
      <c r="N126" s="3"/>
      <c r="O126" s="3"/>
      <c r="P126" s="3"/>
      <c r="Q126" s="3"/>
      <c r="R126" s="3"/>
      <c r="S126" s="3"/>
      <c r="U126" s="3"/>
      <c r="V126" s="3"/>
      <c r="W126" s="3"/>
      <c r="Y126" s="3"/>
      <c r="Z126" s="3"/>
      <c r="AA126" s="3"/>
    </row>
    <row r="127" ht="14.25" customHeight="1">
      <c r="A127" s="2"/>
      <c r="B127" s="107"/>
      <c r="C127" s="2"/>
      <c r="D127" s="107"/>
      <c r="E127" s="107"/>
      <c r="F127" s="107"/>
      <c r="G127" s="107"/>
      <c r="H127" s="107"/>
      <c r="I127" s="107"/>
      <c r="K127" s="3"/>
      <c r="L127" s="3"/>
      <c r="M127" s="3"/>
      <c r="N127" s="3"/>
      <c r="O127" s="3"/>
      <c r="P127" s="3"/>
      <c r="Q127" s="3"/>
      <c r="R127" s="3"/>
      <c r="S127" s="3"/>
      <c r="U127" s="3"/>
      <c r="V127" s="3"/>
      <c r="W127" s="3"/>
      <c r="Y127" s="3"/>
      <c r="Z127" s="3"/>
      <c r="AA127" s="3"/>
    </row>
    <row r="128" ht="14.25" customHeight="1">
      <c r="A128" s="2"/>
      <c r="B128" s="107"/>
      <c r="C128" s="2"/>
      <c r="D128" s="107"/>
      <c r="E128" s="107"/>
      <c r="F128" s="107"/>
      <c r="G128" s="107"/>
      <c r="H128" s="107"/>
      <c r="I128" s="107"/>
      <c r="K128" s="3"/>
      <c r="L128" s="3"/>
      <c r="M128" s="3"/>
      <c r="N128" s="3"/>
      <c r="O128" s="3"/>
      <c r="P128" s="3"/>
      <c r="Q128" s="3"/>
      <c r="R128" s="3"/>
      <c r="S128" s="3"/>
      <c r="U128" s="3"/>
      <c r="V128" s="3"/>
      <c r="W128" s="3"/>
      <c r="Y128" s="3"/>
      <c r="Z128" s="3"/>
      <c r="AA128" s="3"/>
    </row>
    <row r="129" ht="14.25" customHeight="1">
      <c r="A129" s="2"/>
      <c r="B129" s="107"/>
      <c r="C129" s="2"/>
      <c r="D129" s="107"/>
      <c r="E129" s="107"/>
      <c r="F129" s="107"/>
      <c r="G129" s="107"/>
      <c r="H129" s="107"/>
      <c r="I129" s="107"/>
      <c r="K129" s="3"/>
      <c r="L129" s="3"/>
      <c r="M129" s="3"/>
      <c r="N129" s="3"/>
      <c r="O129" s="3"/>
      <c r="P129" s="3"/>
      <c r="Q129" s="3"/>
      <c r="R129" s="3"/>
      <c r="S129" s="3"/>
      <c r="U129" s="3"/>
      <c r="V129" s="3"/>
      <c r="W129" s="3"/>
      <c r="Y129" s="3"/>
      <c r="Z129" s="3"/>
      <c r="AA129" s="3"/>
    </row>
    <row r="130" ht="14.25" customHeight="1">
      <c r="A130" s="2"/>
      <c r="B130" s="107"/>
      <c r="C130" s="2"/>
      <c r="D130" s="107"/>
      <c r="E130" s="107"/>
      <c r="F130" s="107"/>
      <c r="G130" s="107"/>
      <c r="H130" s="107"/>
      <c r="I130" s="107"/>
      <c r="K130" s="3"/>
      <c r="L130" s="3"/>
      <c r="M130" s="3"/>
      <c r="N130" s="3"/>
      <c r="O130" s="3"/>
      <c r="P130" s="3"/>
      <c r="Q130" s="3"/>
      <c r="R130" s="3"/>
      <c r="S130" s="3"/>
      <c r="U130" s="3"/>
      <c r="V130" s="3"/>
      <c r="W130" s="3"/>
      <c r="Y130" s="3"/>
      <c r="Z130" s="3"/>
      <c r="AA130" s="3"/>
    </row>
    <row r="131" ht="14.25" customHeight="1">
      <c r="A131" s="2"/>
      <c r="B131" s="107"/>
      <c r="C131" s="2"/>
      <c r="D131" s="107"/>
      <c r="E131" s="107"/>
      <c r="F131" s="107"/>
      <c r="G131" s="107"/>
      <c r="H131" s="107"/>
      <c r="I131" s="107"/>
      <c r="K131" s="3"/>
      <c r="L131" s="3"/>
      <c r="M131" s="3"/>
      <c r="N131" s="3"/>
      <c r="O131" s="3"/>
      <c r="P131" s="3"/>
      <c r="Q131" s="3"/>
      <c r="R131" s="3"/>
      <c r="S131" s="3"/>
      <c r="U131" s="3"/>
      <c r="V131" s="3"/>
      <c r="W131" s="3"/>
      <c r="Y131" s="3"/>
      <c r="Z131" s="3"/>
      <c r="AA131" s="3"/>
    </row>
    <row r="132" ht="14.25" customHeight="1">
      <c r="A132" s="2"/>
      <c r="B132" s="107"/>
      <c r="C132" s="2"/>
      <c r="D132" s="107"/>
      <c r="E132" s="107"/>
      <c r="F132" s="107"/>
      <c r="G132" s="107"/>
      <c r="H132" s="107"/>
      <c r="I132" s="107"/>
      <c r="K132" s="3"/>
      <c r="L132" s="3"/>
      <c r="M132" s="3"/>
      <c r="N132" s="3"/>
      <c r="O132" s="3"/>
      <c r="P132" s="3"/>
      <c r="Q132" s="3"/>
      <c r="R132" s="3"/>
      <c r="S132" s="3"/>
      <c r="U132" s="3"/>
      <c r="V132" s="3"/>
      <c r="W132" s="3"/>
      <c r="Y132" s="3"/>
      <c r="Z132" s="3"/>
      <c r="AA132" s="3"/>
    </row>
    <row r="133" ht="14.25" customHeight="1">
      <c r="A133" s="2"/>
      <c r="B133" s="107"/>
      <c r="C133" s="2"/>
      <c r="D133" s="107"/>
      <c r="E133" s="107"/>
      <c r="F133" s="107"/>
      <c r="G133" s="107"/>
      <c r="H133" s="107"/>
      <c r="I133" s="107"/>
      <c r="K133" s="3"/>
      <c r="L133" s="3"/>
      <c r="M133" s="3"/>
      <c r="N133" s="3"/>
      <c r="O133" s="3"/>
      <c r="P133" s="3"/>
      <c r="Q133" s="3"/>
      <c r="R133" s="3"/>
      <c r="S133" s="3"/>
      <c r="U133" s="3"/>
      <c r="V133" s="3"/>
      <c r="W133" s="3"/>
      <c r="Y133" s="3"/>
      <c r="Z133" s="3"/>
      <c r="AA133" s="3"/>
    </row>
    <row r="134" ht="14.25" customHeight="1">
      <c r="A134" s="2"/>
      <c r="B134" s="107"/>
      <c r="C134" s="2"/>
      <c r="D134" s="107"/>
      <c r="E134" s="107"/>
      <c r="F134" s="107"/>
      <c r="G134" s="107"/>
      <c r="H134" s="107"/>
      <c r="I134" s="107"/>
      <c r="K134" s="3"/>
      <c r="L134" s="3"/>
      <c r="M134" s="3"/>
      <c r="N134" s="3"/>
      <c r="O134" s="3"/>
      <c r="P134" s="3"/>
      <c r="Q134" s="3"/>
      <c r="R134" s="3"/>
      <c r="S134" s="3"/>
      <c r="U134" s="3"/>
      <c r="V134" s="3"/>
      <c r="W134" s="3"/>
      <c r="Y134" s="3"/>
      <c r="Z134" s="3"/>
      <c r="AA134" s="3"/>
    </row>
    <row r="135" ht="14.25" customHeight="1">
      <c r="A135" s="2"/>
      <c r="B135" s="107"/>
      <c r="C135" s="2"/>
      <c r="D135" s="107"/>
      <c r="E135" s="107"/>
      <c r="F135" s="107"/>
      <c r="G135" s="107"/>
      <c r="H135" s="107"/>
      <c r="I135" s="107"/>
      <c r="K135" s="3"/>
      <c r="L135" s="3"/>
      <c r="M135" s="3"/>
      <c r="N135" s="3"/>
      <c r="O135" s="3"/>
      <c r="P135" s="3"/>
      <c r="Q135" s="3"/>
      <c r="R135" s="3"/>
      <c r="S135" s="3"/>
      <c r="U135" s="3"/>
      <c r="V135" s="3"/>
      <c r="W135" s="3"/>
      <c r="Y135" s="3"/>
      <c r="Z135" s="3"/>
      <c r="AA135" s="3"/>
    </row>
    <row r="136" ht="14.25" customHeight="1">
      <c r="A136" s="2"/>
      <c r="B136" s="107"/>
      <c r="C136" s="2"/>
      <c r="D136" s="107"/>
      <c r="E136" s="107"/>
      <c r="F136" s="107"/>
      <c r="G136" s="107"/>
      <c r="H136" s="107"/>
      <c r="I136" s="107"/>
      <c r="K136" s="3"/>
      <c r="L136" s="3"/>
      <c r="M136" s="3"/>
      <c r="N136" s="3"/>
      <c r="O136" s="3"/>
      <c r="P136" s="3"/>
      <c r="Q136" s="3"/>
      <c r="R136" s="3"/>
      <c r="S136" s="3"/>
      <c r="U136" s="3"/>
      <c r="V136" s="3"/>
      <c r="W136" s="3"/>
      <c r="Y136" s="3"/>
      <c r="Z136" s="3"/>
      <c r="AA136" s="3"/>
    </row>
    <row r="137" ht="14.25" customHeight="1">
      <c r="A137" s="2"/>
      <c r="B137" s="107"/>
      <c r="C137" s="2"/>
      <c r="D137" s="107"/>
      <c r="E137" s="107"/>
      <c r="F137" s="107"/>
      <c r="G137" s="107"/>
      <c r="H137" s="107"/>
      <c r="I137" s="107"/>
      <c r="K137" s="3"/>
      <c r="L137" s="3"/>
      <c r="M137" s="3"/>
      <c r="N137" s="3"/>
      <c r="O137" s="3"/>
      <c r="P137" s="3"/>
      <c r="Q137" s="3"/>
      <c r="R137" s="3"/>
      <c r="S137" s="3"/>
      <c r="U137" s="3"/>
      <c r="V137" s="3"/>
      <c r="W137" s="3"/>
      <c r="Y137" s="3"/>
      <c r="Z137" s="3"/>
      <c r="AA137" s="3"/>
    </row>
    <row r="138" ht="14.25" customHeight="1">
      <c r="A138" s="2"/>
      <c r="B138" s="107"/>
      <c r="C138" s="2"/>
      <c r="D138" s="107"/>
      <c r="E138" s="107"/>
      <c r="F138" s="107"/>
      <c r="G138" s="107"/>
      <c r="H138" s="107"/>
      <c r="I138" s="107"/>
      <c r="K138" s="3"/>
      <c r="L138" s="3"/>
      <c r="M138" s="3"/>
      <c r="N138" s="3"/>
      <c r="O138" s="3"/>
      <c r="P138" s="3"/>
      <c r="Q138" s="3"/>
      <c r="R138" s="3"/>
      <c r="S138" s="3"/>
      <c r="U138" s="3"/>
      <c r="V138" s="3"/>
      <c r="W138" s="3"/>
      <c r="Y138" s="3"/>
      <c r="Z138" s="3"/>
      <c r="AA138" s="3"/>
    </row>
    <row r="139" ht="14.25" customHeight="1">
      <c r="A139" s="2"/>
      <c r="B139" s="107"/>
      <c r="C139" s="2"/>
      <c r="D139" s="107"/>
      <c r="E139" s="107"/>
      <c r="F139" s="107"/>
      <c r="G139" s="107"/>
      <c r="H139" s="107"/>
      <c r="I139" s="107"/>
      <c r="K139" s="3"/>
      <c r="L139" s="3"/>
      <c r="M139" s="3"/>
      <c r="N139" s="3"/>
      <c r="O139" s="3"/>
      <c r="P139" s="3"/>
      <c r="Q139" s="3"/>
      <c r="R139" s="3"/>
      <c r="S139" s="3"/>
      <c r="U139" s="3"/>
      <c r="V139" s="3"/>
      <c r="W139" s="3"/>
      <c r="Y139" s="3"/>
      <c r="Z139" s="3"/>
      <c r="AA139" s="3"/>
    </row>
    <row r="140" ht="14.25" customHeight="1">
      <c r="A140" s="2"/>
      <c r="B140" s="107"/>
      <c r="C140" s="2"/>
      <c r="D140" s="107"/>
      <c r="E140" s="107"/>
      <c r="F140" s="107"/>
      <c r="G140" s="107"/>
      <c r="H140" s="107"/>
      <c r="I140" s="107"/>
      <c r="K140" s="3"/>
      <c r="L140" s="3"/>
      <c r="M140" s="3"/>
      <c r="N140" s="3"/>
      <c r="O140" s="3"/>
      <c r="P140" s="3"/>
      <c r="Q140" s="3"/>
      <c r="R140" s="3"/>
      <c r="S140" s="3"/>
      <c r="U140" s="3"/>
      <c r="V140" s="3"/>
      <c r="W140" s="3"/>
      <c r="Y140" s="3"/>
      <c r="Z140" s="3"/>
      <c r="AA140" s="3"/>
    </row>
    <row r="141" ht="14.25" customHeight="1">
      <c r="A141" s="2"/>
      <c r="B141" s="107"/>
      <c r="C141" s="2"/>
      <c r="D141" s="107"/>
      <c r="E141" s="107"/>
      <c r="F141" s="107"/>
      <c r="G141" s="107"/>
      <c r="H141" s="107"/>
      <c r="I141" s="107"/>
      <c r="K141" s="3"/>
      <c r="L141" s="3"/>
      <c r="M141" s="3"/>
      <c r="N141" s="3"/>
      <c r="O141" s="3"/>
      <c r="P141" s="3"/>
      <c r="Q141" s="3"/>
      <c r="R141" s="3"/>
      <c r="S141" s="3"/>
      <c r="U141" s="3"/>
      <c r="V141" s="3"/>
      <c r="W141" s="3"/>
      <c r="Y141" s="3"/>
      <c r="Z141" s="3"/>
      <c r="AA141" s="3"/>
    </row>
    <row r="142" ht="14.25" customHeight="1">
      <c r="A142" s="2"/>
      <c r="B142" s="107"/>
      <c r="C142" s="2"/>
      <c r="D142" s="107"/>
      <c r="E142" s="107"/>
      <c r="F142" s="107"/>
      <c r="G142" s="107"/>
      <c r="H142" s="107"/>
      <c r="I142" s="107"/>
      <c r="K142" s="3"/>
      <c r="L142" s="3"/>
      <c r="M142" s="3"/>
      <c r="N142" s="3"/>
      <c r="O142" s="3"/>
      <c r="P142" s="3"/>
      <c r="Q142" s="3"/>
      <c r="R142" s="3"/>
      <c r="S142" s="3"/>
      <c r="U142" s="3"/>
      <c r="V142" s="3"/>
      <c r="W142" s="3"/>
      <c r="Y142" s="3"/>
      <c r="Z142" s="3"/>
      <c r="AA142" s="3"/>
    </row>
    <row r="143" ht="14.25" customHeight="1">
      <c r="A143" s="2"/>
      <c r="B143" s="107"/>
      <c r="C143" s="2"/>
      <c r="D143" s="107"/>
      <c r="E143" s="107"/>
      <c r="F143" s="107"/>
      <c r="G143" s="107"/>
      <c r="H143" s="107"/>
      <c r="I143" s="107"/>
      <c r="K143" s="3"/>
      <c r="L143" s="3"/>
      <c r="M143" s="3"/>
      <c r="N143" s="3"/>
      <c r="O143" s="3"/>
      <c r="P143" s="3"/>
      <c r="Q143" s="3"/>
      <c r="R143" s="3"/>
      <c r="S143" s="3"/>
      <c r="U143" s="3"/>
      <c r="V143" s="3"/>
      <c r="W143" s="3"/>
      <c r="Y143" s="3"/>
      <c r="Z143" s="3"/>
      <c r="AA143" s="3"/>
    </row>
    <row r="144" ht="14.25" customHeight="1">
      <c r="A144" s="2"/>
      <c r="B144" s="107"/>
      <c r="C144" s="2"/>
      <c r="D144" s="107"/>
      <c r="E144" s="107"/>
      <c r="F144" s="107"/>
      <c r="G144" s="107"/>
      <c r="H144" s="107"/>
      <c r="I144" s="107"/>
      <c r="K144" s="3"/>
      <c r="L144" s="3"/>
      <c r="M144" s="3"/>
      <c r="N144" s="3"/>
      <c r="O144" s="3"/>
      <c r="P144" s="3"/>
      <c r="Q144" s="3"/>
      <c r="R144" s="3"/>
      <c r="S144" s="3"/>
      <c r="U144" s="3"/>
      <c r="V144" s="3"/>
      <c r="W144" s="3"/>
      <c r="Y144" s="3"/>
      <c r="Z144" s="3"/>
      <c r="AA144" s="3"/>
    </row>
    <row r="145" ht="14.25" customHeight="1">
      <c r="A145" s="2"/>
      <c r="B145" s="107"/>
      <c r="C145" s="2"/>
      <c r="D145" s="107"/>
      <c r="E145" s="107"/>
      <c r="F145" s="107"/>
      <c r="G145" s="107"/>
      <c r="H145" s="107"/>
      <c r="I145" s="107"/>
      <c r="K145" s="3"/>
      <c r="L145" s="3"/>
      <c r="M145" s="3"/>
      <c r="N145" s="3"/>
      <c r="O145" s="3"/>
      <c r="P145" s="3"/>
      <c r="Q145" s="3"/>
      <c r="R145" s="3"/>
      <c r="S145" s="3"/>
      <c r="U145" s="3"/>
      <c r="V145" s="3"/>
      <c r="W145" s="3"/>
      <c r="Y145" s="3"/>
      <c r="Z145" s="3"/>
      <c r="AA145" s="3"/>
    </row>
    <row r="146" ht="14.25" customHeight="1">
      <c r="A146" s="2"/>
      <c r="B146" s="107"/>
      <c r="C146" s="2"/>
      <c r="D146" s="107"/>
      <c r="E146" s="107"/>
      <c r="F146" s="107"/>
      <c r="G146" s="107"/>
      <c r="H146" s="107"/>
      <c r="I146" s="107"/>
      <c r="K146" s="3"/>
      <c r="L146" s="3"/>
      <c r="M146" s="3"/>
      <c r="N146" s="3"/>
      <c r="O146" s="3"/>
      <c r="P146" s="3"/>
      <c r="Q146" s="3"/>
      <c r="R146" s="3"/>
      <c r="S146" s="3"/>
      <c r="U146" s="3"/>
      <c r="V146" s="3"/>
      <c r="W146" s="3"/>
      <c r="Y146" s="3"/>
      <c r="Z146" s="3"/>
      <c r="AA146" s="3"/>
    </row>
    <row r="147" ht="14.25" customHeight="1">
      <c r="A147" s="2"/>
      <c r="B147" s="107"/>
      <c r="C147" s="2"/>
      <c r="D147" s="107"/>
      <c r="E147" s="107"/>
      <c r="F147" s="107"/>
      <c r="G147" s="107"/>
      <c r="H147" s="107"/>
      <c r="I147" s="107"/>
      <c r="K147" s="3"/>
      <c r="L147" s="3"/>
      <c r="M147" s="3"/>
      <c r="N147" s="3"/>
      <c r="O147" s="3"/>
      <c r="P147" s="3"/>
      <c r="Q147" s="3"/>
      <c r="R147" s="3"/>
      <c r="S147" s="3"/>
      <c r="U147" s="3"/>
      <c r="V147" s="3"/>
      <c r="W147" s="3"/>
      <c r="Y147" s="3"/>
      <c r="Z147" s="3"/>
      <c r="AA147" s="3"/>
    </row>
    <row r="148" ht="14.25" customHeight="1">
      <c r="A148" s="2"/>
      <c r="B148" s="107"/>
      <c r="C148" s="2"/>
      <c r="D148" s="107"/>
      <c r="E148" s="107"/>
      <c r="F148" s="107"/>
      <c r="G148" s="107"/>
      <c r="H148" s="107"/>
      <c r="I148" s="107"/>
      <c r="K148" s="3"/>
      <c r="L148" s="3"/>
      <c r="M148" s="3"/>
      <c r="N148" s="3"/>
      <c r="O148" s="3"/>
      <c r="P148" s="3"/>
      <c r="Q148" s="3"/>
      <c r="R148" s="3"/>
      <c r="S148" s="3"/>
      <c r="U148" s="3"/>
      <c r="V148" s="3"/>
      <c r="W148" s="3"/>
      <c r="Y148" s="3"/>
      <c r="Z148" s="3"/>
      <c r="AA148" s="3"/>
    </row>
    <row r="149" ht="14.25" customHeight="1">
      <c r="A149" s="2"/>
      <c r="B149" s="107"/>
      <c r="C149" s="2"/>
      <c r="D149" s="107"/>
      <c r="E149" s="107"/>
      <c r="F149" s="107"/>
      <c r="G149" s="107"/>
      <c r="H149" s="107"/>
      <c r="I149" s="107"/>
      <c r="K149" s="3"/>
      <c r="L149" s="3"/>
      <c r="M149" s="3"/>
      <c r="N149" s="3"/>
      <c r="O149" s="3"/>
      <c r="P149" s="3"/>
      <c r="Q149" s="3"/>
      <c r="R149" s="3"/>
      <c r="S149" s="3"/>
      <c r="U149" s="3"/>
      <c r="V149" s="3"/>
      <c r="W149" s="3"/>
      <c r="Y149" s="3"/>
      <c r="Z149" s="3"/>
      <c r="AA149" s="3"/>
    </row>
    <row r="150" ht="14.25" customHeight="1">
      <c r="A150" s="2"/>
      <c r="B150" s="107"/>
      <c r="C150" s="2"/>
      <c r="D150" s="107"/>
      <c r="E150" s="107"/>
      <c r="F150" s="107"/>
      <c r="G150" s="107"/>
      <c r="H150" s="107"/>
      <c r="I150" s="107"/>
      <c r="K150" s="3"/>
      <c r="L150" s="3"/>
      <c r="M150" s="3"/>
      <c r="N150" s="3"/>
      <c r="O150" s="3"/>
      <c r="P150" s="3"/>
      <c r="Q150" s="3"/>
      <c r="R150" s="3"/>
      <c r="S150" s="3"/>
      <c r="U150" s="3"/>
      <c r="V150" s="3"/>
      <c r="W150" s="3"/>
      <c r="Y150" s="3"/>
      <c r="Z150" s="3"/>
      <c r="AA150" s="3"/>
    </row>
    <row r="151" ht="14.25" customHeight="1">
      <c r="A151" s="2"/>
      <c r="B151" s="107"/>
      <c r="C151" s="2"/>
      <c r="D151" s="107"/>
      <c r="E151" s="107"/>
      <c r="F151" s="107"/>
      <c r="G151" s="107"/>
      <c r="H151" s="107"/>
      <c r="I151" s="107"/>
      <c r="K151" s="3"/>
      <c r="L151" s="3"/>
      <c r="M151" s="3"/>
      <c r="N151" s="3"/>
      <c r="O151" s="3"/>
      <c r="P151" s="3"/>
      <c r="Q151" s="3"/>
      <c r="R151" s="3"/>
      <c r="S151" s="3"/>
      <c r="U151" s="3"/>
      <c r="V151" s="3"/>
      <c r="W151" s="3"/>
      <c r="Y151" s="3"/>
      <c r="Z151" s="3"/>
      <c r="AA151" s="3"/>
    </row>
    <row r="152" ht="14.25" customHeight="1">
      <c r="A152" s="2"/>
      <c r="B152" s="107"/>
      <c r="C152" s="2"/>
      <c r="D152" s="107"/>
      <c r="E152" s="107"/>
      <c r="F152" s="107"/>
      <c r="G152" s="107"/>
      <c r="H152" s="107"/>
      <c r="I152" s="107"/>
      <c r="K152" s="3"/>
      <c r="L152" s="3"/>
      <c r="M152" s="3"/>
      <c r="N152" s="3"/>
      <c r="O152" s="3"/>
      <c r="P152" s="3"/>
      <c r="Q152" s="3"/>
      <c r="R152" s="3"/>
      <c r="S152" s="3"/>
      <c r="U152" s="3"/>
      <c r="V152" s="3"/>
      <c r="W152" s="3"/>
      <c r="Y152" s="3"/>
      <c r="Z152" s="3"/>
      <c r="AA152" s="3"/>
    </row>
    <row r="153" ht="14.25" customHeight="1">
      <c r="A153" s="2"/>
      <c r="B153" s="107"/>
      <c r="C153" s="2"/>
      <c r="D153" s="107"/>
      <c r="E153" s="107"/>
      <c r="F153" s="107"/>
      <c r="G153" s="107"/>
      <c r="H153" s="107"/>
      <c r="I153" s="107"/>
      <c r="K153" s="3"/>
      <c r="L153" s="3"/>
      <c r="M153" s="3"/>
      <c r="N153" s="3"/>
      <c r="O153" s="3"/>
      <c r="P153" s="3"/>
      <c r="Q153" s="3"/>
      <c r="R153" s="3"/>
      <c r="S153" s="3"/>
      <c r="U153" s="3"/>
      <c r="V153" s="3"/>
      <c r="W153" s="3"/>
      <c r="Y153" s="3"/>
      <c r="Z153" s="3"/>
      <c r="AA153" s="3"/>
    </row>
    <row r="154" ht="14.25" customHeight="1">
      <c r="A154" s="2"/>
      <c r="B154" s="107"/>
      <c r="C154" s="2"/>
      <c r="D154" s="107"/>
      <c r="E154" s="107"/>
      <c r="F154" s="107"/>
      <c r="G154" s="107"/>
      <c r="H154" s="107"/>
      <c r="I154" s="107"/>
      <c r="K154" s="3"/>
      <c r="L154" s="3"/>
      <c r="M154" s="3"/>
      <c r="N154" s="3"/>
      <c r="O154" s="3"/>
      <c r="P154" s="3"/>
      <c r="Q154" s="3"/>
      <c r="R154" s="3"/>
      <c r="S154" s="3"/>
      <c r="U154" s="3"/>
      <c r="V154" s="3"/>
      <c r="W154" s="3"/>
      <c r="Y154" s="3"/>
      <c r="Z154" s="3"/>
      <c r="AA154" s="3"/>
    </row>
    <row r="155" ht="14.25" customHeight="1">
      <c r="A155" s="2"/>
      <c r="B155" s="107"/>
      <c r="C155" s="2"/>
      <c r="D155" s="107"/>
      <c r="E155" s="107"/>
      <c r="F155" s="107"/>
      <c r="G155" s="107"/>
      <c r="H155" s="107"/>
      <c r="I155" s="107"/>
      <c r="K155" s="3"/>
      <c r="L155" s="3"/>
      <c r="M155" s="3"/>
      <c r="N155" s="3"/>
      <c r="O155" s="3"/>
      <c r="P155" s="3"/>
      <c r="Q155" s="3"/>
      <c r="R155" s="3"/>
      <c r="S155" s="3"/>
      <c r="U155" s="3"/>
      <c r="V155" s="3"/>
      <c r="W155" s="3"/>
      <c r="Y155" s="3"/>
      <c r="Z155" s="3"/>
      <c r="AA155" s="3"/>
    </row>
    <row r="156" ht="14.25" customHeight="1">
      <c r="A156" s="2"/>
      <c r="B156" s="107"/>
      <c r="C156" s="2"/>
      <c r="D156" s="107"/>
      <c r="E156" s="107"/>
      <c r="F156" s="107"/>
      <c r="G156" s="107"/>
      <c r="H156" s="107"/>
      <c r="I156" s="107"/>
      <c r="K156" s="3"/>
      <c r="L156" s="3"/>
      <c r="M156" s="3"/>
      <c r="N156" s="3"/>
      <c r="O156" s="3"/>
      <c r="P156" s="3"/>
      <c r="Q156" s="3"/>
      <c r="R156" s="3"/>
      <c r="S156" s="3"/>
      <c r="U156" s="3"/>
      <c r="V156" s="3"/>
      <c r="W156" s="3"/>
      <c r="Y156" s="3"/>
      <c r="Z156" s="3"/>
      <c r="AA156" s="3"/>
    </row>
    <row r="157" ht="14.25" customHeight="1">
      <c r="A157" s="2"/>
      <c r="B157" s="107"/>
      <c r="C157" s="2"/>
      <c r="D157" s="107"/>
      <c r="E157" s="107"/>
      <c r="F157" s="107"/>
      <c r="G157" s="107"/>
      <c r="H157" s="107"/>
      <c r="I157" s="107"/>
      <c r="K157" s="3"/>
      <c r="L157" s="3"/>
      <c r="M157" s="3"/>
      <c r="N157" s="3"/>
      <c r="O157" s="3"/>
      <c r="P157" s="3"/>
      <c r="Q157" s="3"/>
      <c r="R157" s="3"/>
      <c r="S157" s="3"/>
      <c r="U157" s="3"/>
      <c r="V157" s="3"/>
      <c r="W157" s="3"/>
      <c r="Y157" s="3"/>
      <c r="Z157" s="3"/>
      <c r="AA157" s="3"/>
    </row>
    <row r="158" ht="14.25" customHeight="1">
      <c r="A158" s="2"/>
      <c r="B158" s="107"/>
      <c r="C158" s="2"/>
      <c r="D158" s="107"/>
      <c r="E158" s="107"/>
      <c r="F158" s="107"/>
      <c r="G158" s="107"/>
      <c r="H158" s="107"/>
      <c r="I158" s="107"/>
      <c r="K158" s="3"/>
      <c r="L158" s="3"/>
      <c r="M158" s="3"/>
      <c r="N158" s="3"/>
      <c r="O158" s="3"/>
      <c r="P158" s="3"/>
      <c r="Q158" s="3"/>
      <c r="R158" s="3"/>
      <c r="S158" s="3"/>
      <c r="U158" s="3"/>
      <c r="V158" s="3"/>
      <c r="W158" s="3"/>
      <c r="Y158" s="3"/>
      <c r="Z158" s="3"/>
      <c r="AA158" s="3"/>
    </row>
    <row r="159" ht="14.25" customHeight="1">
      <c r="A159" s="2"/>
      <c r="B159" s="107"/>
      <c r="C159" s="2"/>
      <c r="D159" s="107"/>
      <c r="E159" s="107"/>
      <c r="F159" s="107"/>
      <c r="G159" s="107"/>
      <c r="H159" s="107"/>
      <c r="I159" s="107"/>
      <c r="K159" s="3"/>
      <c r="L159" s="3"/>
      <c r="M159" s="3"/>
      <c r="N159" s="3"/>
      <c r="O159" s="3"/>
      <c r="P159" s="3"/>
      <c r="Q159" s="3"/>
      <c r="R159" s="3"/>
      <c r="S159" s="3"/>
      <c r="U159" s="3"/>
      <c r="V159" s="3"/>
      <c r="W159" s="3"/>
      <c r="Y159" s="3"/>
      <c r="Z159" s="3"/>
      <c r="AA159" s="3"/>
    </row>
    <row r="160" ht="14.25" customHeight="1">
      <c r="A160" s="2"/>
      <c r="B160" s="107"/>
      <c r="C160" s="2"/>
      <c r="D160" s="107"/>
      <c r="E160" s="107"/>
      <c r="F160" s="107"/>
      <c r="G160" s="107"/>
      <c r="H160" s="107"/>
      <c r="I160" s="107"/>
      <c r="K160" s="3"/>
      <c r="L160" s="3"/>
      <c r="M160" s="3"/>
      <c r="N160" s="3"/>
      <c r="O160" s="3"/>
      <c r="P160" s="3"/>
      <c r="Q160" s="3"/>
      <c r="R160" s="3"/>
      <c r="S160" s="3"/>
      <c r="U160" s="3"/>
      <c r="V160" s="3"/>
      <c r="W160" s="3"/>
      <c r="Y160" s="3"/>
      <c r="Z160" s="3"/>
      <c r="AA160" s="3"/>
    </row>
    <row r="161" ht="14.25" customHeight="1">
      <c r="A161" s="2"/>
      <c r="B161" s="107"/>
      <c r="C161" s="2"/>
      <c r="D161" s="107"/>
      <c r="E161" s="107"/>
      <c r="F161" s="107"/>
      <c r="G161" s="107"/>
      <c r="H161" s="107"/>
      <c r="I161" s="107"/>
      <c r="K161" s="3"/>
      <c r="L161" s="3"/>
      <c r="M161" s="3"/>
      <c r="N161" s="3"/>
      <c r="O161" s="3"/>
      <c r="P161" s="3"/>
      <c r="Q161" s="3"/>
      <c r="R161" s="3"/>
      <c r="S161" s="3"/>
      <c r="U161" s="3"/>
      <c r="V161" s="3"/>
      <c r="W161" s="3"/>
      <c r="Y161" s="3"/>
      <c r="Z161" s="3"/>
      <c r="AA161" s="3"/>
    </row>
    <row r="162" ht="14.25" customHeight="1">
      <c r="A162" s="2"/>
      <c r="B162" s="107"/>
      <c r="C162" s="2"/>
      <c r="D162" s="107"/>
      <c r="E162" s="107"/>
      <c r="F162" s="107"/>
      <c r="G162" s="107"/>
      <c r="H162" s="107"/>
      <c r="I162" s="107"/>
      <c r="K162" s="3"/>
      <c r="L162" s="3"/>
      <c r="M162" s="3"/>
      <c r="N162" s="3"/>
      <c r="O162" s="3"/>
      <c r="P162" s="3"/>
      <c r="Q162" s="3"/>
      <c r="R162" s="3"/>
      <c r="S162" s="3"/>
      <c r="U162" s="3"/>
      <c r="V162" s="3"/>
      <c r="W162" s="3"/>
      <c r="Y162" s="3"/>
      <c r="Z162" s="3"/>
      <c r="AA162" s="3"/>
    </row>
    <row r="163" ht="14.25" customHeight="1">
      <c r="A163" s="2"/>
      <c r="B163" s="107"/>
      <c r="C163" s="2"/>
      <c r="D163" s="107"/>
      <c r="E163" s="107"/>
      <c r="F163" s="107"/>
      <c r="G163" s="107"/>
      <c r="H163" s="107"/>
      <c r="I163" s="107"/>
      <c r="K163" s="3"/>
      <c r="L163" s="3"/>
      <c r="M163" s="3"/>
      <c r="N163" s="3"/>
      <c r="O163" s="3"/>
      <c r="P163" s="3"/>
      <c r="Q163" s="3"/>
      <c r="R163" s="3"/>
      <c r="S163" s="3"/>
      <c r="U163" s="3"/>
      <c r="V163" s="3"/>
      <c r="W163" s="3"/>
      <c r="Y163" s="3"/>
      <c r="Z163" s="3"/>
      <c r="AA163" s="3"/>
    </row>
    <row r="164" ht="14.25" customHeight="1">
      <c r="A164" s="2"/>
      <c r="B164" s="107"/>
      <c r="C164" s="2"/>
      <c r="D164" s="107"/>
      <c r="E164" s="107"/>
      <c r="F164" s="107"/>
      <c r="G164" s="107"/>
      <c r="H164" s="107"/>
      <c r="I164" s="107"/>
      <c r="K164" s="3"/>
      <c r="L164" s="3"/>
      <c r="M164" s="3"/>
      <c r="N164" s="3"/>
      <c r="O164" s="3"/>
      <c r="P164" s="3"/>
      <c r="Q164" s="3"/>
      <c r="R164" s="3"/>
      <c r="S164" s="3"/>
      <c r="U164" s="3"/>
      <c r="V164" s="3"/>
      <c r="W164" s="3"/>
      <c r="Y164" s="3"/>
      <c r="Z164" s="3"/>
      <c r="AA164" s="3"/>
    </row>
    <row r="165" ht="14.25" customHeight="1">
      <c r="A165" s="2"/>
      <c r="B165" s="107"/>
      <c r="C165" s="2"/>
      <c r="D165" s="107"/>
      <c r="E165" s="107"/>
      <c r="F165" s="107"/>
      <c r="G165" s="107"/>
      <c r="H165" s="107"/>
      <c r="I165" s="107"/>
      <c r="K165" s="3"/>
      <c r="L165" s="3"/>
      <c r="M165" s="3"/>
      <c r="N165" s="3"/>
      <c r="O165" s="3"/>
      <c r="P165" s="3"/>
      <c r="Q165" s="3"/>
      <c r="R165" s="3"/>
      <c r="S165" s="3"/>
      <c r="U165" s="3"/>
      <c r="V165" s="3"/>
      <c r="W165" s="3"/>
      <c r="Y165" s="3"/>
      <c r="Z165" s="3"/>
      <c r="AA165" s="3"/>
    </row>
    <row r="166" ht="14.25" customHeight="1">
      <c r="A166" s="2"/>
      <c r="B166" s="107"/>
      <c r="C166" s="2"/>
      <c r="D166" s="107"/>
      <c r="E166" s="107"/>
      <c r="F166" s="107"/>
      <c r="G166" s="107"/>
      <c r="H166" s="107"/>
      <c r="I166" s="107"/>
      <c r="K166" s="3"/>
      <c r="L166" s="3"/>
      <c r="M166" s="3"/>
      <c r="N166" s="3"/>
      <c r="O166" s="3"/>
      <c r="P166" s="3"/>
      <c r="Q166" s="3"/>
      <c r="R166" s="3"/>
      <c r="S166" s="3"/>
      <c r="U166" s="3"/>
      <c r="V166" s="3"/>
      <c r="W166" s="3"/>
      <c r="Y166" s="3"/>
      <c r="Z166" s="3"/>
      <c r="AA166" s="3"/>
    </row>
    <row r="167" ht="14.25" customHeight="1">
      <c r="A167" s="2"/>
      <c r="B167" s="107"/>
      <c r="C167" s="2"/>
      <c r="D167" s="107"/>
      <c r="E167" s="107"/>
      <c r="F167" s="107"/>
      <c r="G167" s="107"/>
      <c r="H167" s="107"/>
      <c r="I167" s="107"/>
      <c r="K167" s="3"/>
      <c r="L167" s="3"/>
      <c r="M167" s="3"/>
      <c r="N167" s="3"/>
      <c r="O167" s="3"/>
      <c r="P167" s="3"/>
      <c r="Q167" s="3"/>
      <c r="R167" s="3"/>
      <c r="S167" s="3"/>
      <c r="U167" s="3"/>
      <c r="V167" s="3"/>
      <c r="W167" s="3"/>
      <c r="Y167" s="3"/>
      <c r="Z167" s="3"/>
      <c r="AA167" s="3"/>
    </row>
    <row r="168" ht="14.25" customHeight="1">
      <c r="A168" s="2"/>
      <c r="B168" s="107"/>
      <c r="C168" s="2"/>
      <c r="D168" s="107"/>
      <c r="E168" s="107"/>
      <c r="F168" s="107"/>
      <c r="G168" s="107"/>
      <c r="H168" s="107"/>
      <c r="I168" s="107"/>
      <c r="K168" s="3"/>
      <c r="L168" s="3"/>
      <c r="M168" s="3"/>
      <c r="N168" s="3"/>
      <c r="O168" s="3"/>
      <c r="P168" s="3"/>
      <c r="Q168" s="3"/>
      <c r="R168" s="3"/>
      <c r="S168" s="3"/>
      <c r="U168" s="3"/>
      <c r="V168" s="3"/>
      <c r="W168" s="3"/>
      <c r="Y168" s="3"/>
      <c r="Z168" s="3"/>
      <c r="AA168" s="3"/>
    </row>
    <row r="169" ht="14.25" customHeight="1">
      <c r="A169" s="2"/>
      <c r="B169" s="107"/>
      <c r="C169" s="2"/>
      <c r="D169" s="107"/>
      <c r="E169" s="107"/>
      <c r="F169" s="107"/>
      <c r="G169" s="107"/>
      <c r="H169" s="107"/>
      <c r="I169" s="107"/>
      <c r="K169" s="3"/>
      <c r="L169" s="3"/>
      <c r="M169" s="3"/>
      <c r="N169" s="3"/>
      <c r="O169" s="3"/>
      <c r="P169" s="3"/>
      <c r="Q169" s="3"/>
      <c r="R169" s="3"/>
      <c r="S169" s="3"/>
      <c r="U169" s="3"/>
      <c r="V169" s="3"/>
      <c r="W169" s="3"/>
      <c r="Y169" s="3"/>
      <c r="Z169" s="3"/>
      <c r="AA169" s="3"/>
    </row>
    <row r="170" ht="14.25" customHeight="1">
      <c r="A170" s="2"/>
      <c r="B170" s="107"/>
      <c r="C170" s="2"/>
      <c r="D170" s="107"/>
      <c r="E170" s="107"/>
      <c r="F170" s="107"/>
      <c r="G170" s="107"/>
      <c r="H170" s="107"/>
      <c r="I170" s="107"/>
      <c r="K170" s="3"/>
      <c r="L170" s="3"/>
      <c r="M170" s="3"/>
      <c r="N170" s="3"/>
      <c r="O170" s="3"/>
      <c r="P170" s="3"/>
      <c r="Q170" s="3"/>
      <c r="R170" s="3"/>
      <c r="S170" s="3"/>
      <c r="U170" s="3"/>
      <c r="V170" s="3"/>
      <c r="W170" s="3"/>
      <c r="Y170" s="3"/>
      <c r="Z170" s="3"/>
      <c r="AA170" s="3"/>
    </row>
    <row r="171" ht="14.25" customHeight="1">
      <c r="A171" s="2"/>
      <c r="B171" s="107"/>
      <c r="C171" s="2"/>
      <c r="D171" s="107"/>
      <c r="E171" s="107"/>
      <c r="F171" s="107"/>
      <c r="G171" s="107"/>
      <c r="H171" s="107"/>
      <c r="I171" s="107"/>
      <c r="K171" s="3"/>
      <c r="L171" s="3"/>
      <c r="M171" s="3"/>
      <c r="N171" s="3"/>
      <c r="O171" s="3"/>
      <c r="P171" s="3"/>
      <c r="Q171" s="3"/>
      <c r="R171" s="3"/>
      <c r="S171" s="3"/>
      <c r="U171" s="3"/>
      <c r="V171" s="3"/>
      <c r="W171" s="3"/>
      <c r="Y171" s="3"/>
      <c r="Z171" s="3"/>
      <c r="AA171" s="3"/>
    </row>
    <row r="172" ht="14.25" customHeight="1">
      <c r="A172" s="2"/>
      <c r="B172" s="107"/>
      <c r="C172" s="2"/>
      <c r="D172" s="107"/>
      <c r="E172" s="107"/>
      <c r="F172" s="107"/>
      <c r="G172" s="107"/>
      <c r="H172" s="107"/>
      <c r="I172" s="107"/>
      <c r="K172" s="3"/>
      <c r="L172" s="3"/>
      <c r="M172" s="3"/>
      <c r="N172" s="3"/>
      <c r="O172" s="3"/>
      <c r="P172" s="3"/>
      <c r="Q172" s="3"/>
      <c r="R172" s="3"/>
      <c r="S172" s="3"/>
      <c r="U172" s="3"/>
      <c r="V172" s="3"/>
      <c r="W172" s="3"/>
      <c r="Y172" s="3"/>
      <c r="Z172" s="3"/>
      <c r="AA172" s="3"/>
    </row>
    <row r="173" ht="14.25" customHeight="1">
      <c r="A173" s="2"/>
      <c r="B173" s="107"/>
      <c r="C173" s="2"/>
      <c r="D173" s="107"/>
      <c r="E173" s="107"/>
      <c r="F173" s="107"/>
      <c r="G173" s="107"/>
      <c r="H173" s="107"/>
      <c r="I173" s="107"/>
      <c r="K173" s="3"/>
      <c r="L173" s="3"/>
      <c r="M173" s="3"/>
      <c r="N173" s="3"/>
      <c r="O173" s="3"/>
      <c r="P173" s="3"/>
      <c r="Q173" s="3"/>
      <c r="R173" s="3"/>
      <c r="S173" s="3"/>
      <c r="U173" s="3"/>
      <c r="V173" s="3"/>
      <c r="W173" s="3"/>
      <c r="Y173" s="3"/>
      <c r="Z173" s="3"/>
      <c r="AA173" s="3"/>
    </row>
    <row r="174" ht="14.25" customHeight="1">
      <c r="A174" s="2"/>
      <c r="B174" s="107"/>
      <c r="C174" s="2"/>
      <c r="D174" s="107"/>
      <c r="E174" s="107"/>
      <c r="F174" s="107"/>
      <c r="G174" s="107"/>
      <c r="H174" s="107"/>
      <c r="I174" s="107"/>
      <c r="K174" s="3"/>
      <c r="L174" s="3"/>
      <c r="M174" s="3"/>
      <c r="N174" s="3"/>
      <c r="O174" s="3"/>
      <c r="P174" s="3"/>
      <c r="Q174" s="3"/>
      <c r="R174" s="3"/>
      <c r="S174" s="3"/>
      <c r="U174" s="3"/>
      <c r="V174" s="3"/>
      <c r="W174" s="3"/>
      <c r="Y174" s="3"/>
      <c r="Z174" s="3"/>
      <c r="AA174" s="3"/>
    </row>
    <row r="175" ht="14.25" customHeight="1">
      <c r="A175" s="2"/>
      <c r="B175" s="107"/>
      <c r="C175" s="2"/>
      <c r="D175" s="107"/>
      <c r="E175" s="107"/>
      <c r="F175" s="107"/>
      <c r="G175" s="107"/>
      <c r="H175" s="107"/>
      <c r="I175" s="107"/>
      <c r="K175" s="3"/>
      <c r="L175" s="3"/>
      <c r="M175" s="3"/>
      <c r="N175" s="3"/>
      <c r="O175" s="3"/>
      <c r="P175" s="3"/>
      <c r="Q175" s="3"/>
      <c r="R175" s="3"/>
      <c r="S175" s="3"/>
      <c r="U175" s="3"/>
      <c r="V175" s="3"/>
      <c r="W175" s="3"/>
      <c r="Y175" s="3"/>
      <c r="Z175" s="3"/>
      <c r="AA175" s="3"/>
    </row>
    <row r="176" ht="14.25" customHeight="1">
      <c r="A176" s="2"/>
      <c r="B176" s="107"/>
      <c r="C176" s="2"/>
      <c r="D176" s="107"/>
      <c r="E176" s="107"/>
      <c r="F176" s="107"/>
      <c r="G176" s="107"/>
      <c r="H176" s="107"/>
      <c r="I176" s="107"/>
      <c r="K176" s="3"/>
      <c r="L176" s="3"/>
      <c r="M176" s="3"/>
      <c r="N176" s="3"/>
      <c r="O176" s="3"/>
      <c r="P176" s="3"/>
      <c r="Q176" s="3"/>
      <c r="R176" s="3"/>
      <c r="S176" s="3"/>
      <c r="U176" s="3"/>
      <c r="V176" s="3"/>
      <c r="W176" s="3"/>
      <c r="Y176" s="3"/>
      <c r="Z176" s="3"/>
      <c r="AA176" s="3"/>
    </row>
    <row r="177" ht="14.25" customHeight="1">
      <c r="A177" s="2"/>
      <c r="B177" s="107"/>
      <c r="C177" s="2"/>
      <c r="D177" s="107"/>
      <c r="E177" s="107"/>
      <c r="F177" s="107"/>
      <c r="G177" s="107"/>
      <c r="H177" s="107"/>
      <c r="I177" s="107"/>
      <c r="K177" s="3"/>
      <c r="L177" s="3"/>
      <c r="M177" s="3"/>
      <c r="N177" s="3"/>
      <c r="O177" s="3"/>
      <c r="P177" s="3"/>
      <c r="Q177" s="3"/>
      <c r="R177" s="3"/>
      <c r="S177" s="3"/>
      <c r="U177" s="3"/>
      <c r="V177" s="3"/>
      <c r="W177" s="3"/>
      <c r="Y177" s="3"/>
      <c r="Z177" s="3"/>
      <c r="AA177" s="3"/>
    </row>
    <row r="178" ht="14.25" customHeight="1">
      <c r="A178" s="2"/>
      <c r="B178" s="107"/>
      <c r="C178" s="2"/>
      <c r="D178" s="107"/>
      <c r="E178" s="107"/>
      <c r="F178" s="107"/>
      <c r="G178" s="107"/>
      <c r="H178" s="107"/>
      <c r="I178" s="107"/>
      <c r="K178" s="3"/>
      <c r="L178" s="3"/>
      <c r="M178" s="3"/>
      <c r="N178" s="3"/>
      <c r="O178" s="3"/>
      <c r="P178" s="3"/>
      <c r="Q178" s="3"/>
      <c r="R178" s="3"/>
      <c r="S178" s="3"/>
      <c r="U178" s="3"/>
      <c r="V178" s="3"/>
      <c r="W178" s="3"/>
      <c r="Y178" s="3"/>
      <c r="Z178" s="3"/>
      <c r="AA178" s="3"/>
    </row>
    <row r="179" ht="14.25" customHeight="1">
      <c r="A179" s="2"/>
      <c r="B179" s="107"/>
      <c r="C179" s="2"/>
      <c r="D179" s="107"/>
      <c r="E179" s="107"/>
      <c r="F179" s="107"/>
      <c r="G179" s="107"/>
      <c r="H179" s="107"/>
      <c r="I179" s="107"/>
      <c r="K179" s="3"/>
      <c r="L179" s="3"/>
      <c r="M179" s="3"/>
      <c r="N179" s="3"/>
      <c r="O179" s="3"/>
      <c r="P179" s="3"/>
      <c r="Q179" s="3"/>
      <c r="R179" s="3"/>
      <c r="S179" s="3"/>
      <c r="U179" s="3"/>
      <c r="V179" s="3"/>
      <c r="W179" s="3"/>
      <c r="Y179" s="3"/>
      <c r="Z179" s="3"/>
      <c r="AA179" s="3"/>
    </row>
    <row r="180" ht="14.25" customHeight="1">
      <c r="A180" s="2"/>
      <c r="B180" s="107"/>
      <c r="C180" s="2"/>
      <c r="D180" s="107"/>
      <c r="E180" s="107"/>
      <c r="F180" s="107"/>
      <c r="G180" s="107"/>
      <c r="H180" s="107"/>
      <c r="I180" s="107"/>
      <c r="K180" s="3"/>
      <c r="L180" s="3"/>
      <c r="M180" s="3"/>
      <c r="N180" s="3"/>
      <c r="O180" s="3"/>
      <c r="P180" s="3"/>
      <c r="Q180" s="3"/>
      <c r="R180" s="3"/>
      <c r="S180" s="3"/>
      <c r="U180" s="3"/>
      <c r="V180" s="3"/>
      <c r="W180" s="3"/>
      <c r="Y180" s="3"/>
      <c r="Z180" s="3"/>
      <c r="AA180" s="3"/>
    </row>
    <row r="181" ht="14.25" customHeight="1">
      <c r="A181" s="2"/>
      <c r="B181" s="107"/>
      <c r="C181" s="2"/>
      <c r="D181" s="107"/>
      <c r="E181" s="107"/>
      <c r="F181" s="107"/>
      <c r="G181" s="107"/>
      <c r="H181" s="107"/>
      <c r="I181" s="107"/>
      <c r="K181" s="3"/>
      <c r="L181" s="3"/>
      <c r="M181" s="3"/>
      <c r="N181" s="3"/>
      <c r="O181" s="3"/>
      <c r="P181" s="3"/>
      <c r="Q181" s="3"/>
      <c r="R181" s="3"/>
      <c r="S181" s="3"/>
      <c r="U181" s="3"/>
      <c r="V181" s="3"/>
      <c r="W181" s="3"/>
      <c r="Y181" s="3"/>
      <c r="Z181" s="3"/>
      <c r="AA181" s="3"/>
    </row>
    <row r="182" ht="14.25" customHeight="1">
      <c r="A182" s="2"/>
      <c r="B182" s="107"/>
      <c r="C182" s="2"/>
      <c r="D182" s="107"/>
      <c r="E182" s="107"/>
      <c r="F182" s="107"/>
      <c r="G182" s="107"/>
      <c r="H182" s="107"/>
      <c r="I182" s="107"/>
      <c r="K182" s="3"/>
      <c r="L182" s="3"/>
      <c r="M182" s="3"/>
      <c r="N182" s="3"/>
      <c r="O182" s="3"/>
      <c r="P182" s="3"/>
      <c r="Q182" s="3"/>
      <c r="R182" s="3"/>
      <c r="S182" s="3"/>
      <c r="U182" s="3"/>
      <c r="V182" s="3"/>
      <c r="W182" s="3"/>
      <c r="Y182" s="3"/>
      <c r="Z182" s="3"/>
      <c r="AA182" s="3"/>
    </row>
    <row r="183" ht="14.25" customHeight="1">
      <c r="A183" s="2"/>
      <c r="B183" s="107"/>
      <c r="C183" s="2"/>
      <c r="D183" s="107"/>
      <c r="E183" s="107"/>
      <c r="F183" s="107"/>
      <c r="G183" s="107"/>
      <c r="H183" s="107"/>
      <c r="I183" s="107"/>
      <c r="K183" s="3"/>
      <c r="L183" s="3"/>
      <c r="M183" s="3"/>
      <c r="N183" s="3"/>
      <c r="O183" s="3"/>
      <c r="P183" s="3"/>
      <c r="Q183" s="3"/>
      <c r="R183" s="3"/>
      <c r="S183" s="3"/>
      <c r="U183" s="3"/>
      <c r="V183" s="3"/>
      <c r="W183" s="3"/>
      <c r="Y183" s="3"/>
      <c r="Z183" s="3"/>
      <c r="AA183" s="3"/>
    </row>
    <row r="184" ht="14.25" customHeight="1">
      <c r="A184" s="2"/>
      <c r="B184" s="107"/>
      <c r="C184" s="2"/>
      <c r="D184" s="107"/>
      <c r="E184" s="107"/>
      <c r="F184" s="107"/>
      <c r="G184" s="107"/>
      <c r="H184" s="107"/>
      <c r="I184" s="107"/>
      <c r="K184" s="3"/>
      <c r="L184" s="3"/>
      <c r="M184" s="3"/>
      <c r="N184" s="3"/>
      <c r="O184" s="3"/>
      <c r="P184" s="3"/>
      <c r="Q184" s="3"/>
      <c r="R184" s="3"/>
      <c r="S184" s="3"/>
      <c r="U184" s="3"/>
      <c r="V184" s="3"/>
      <c r="W184" s="3"/>
      <c r="Y184" s="3"/>
      <c r="Z184" s="3"/>
      <c r="AA184" s="3"/>
    </row>
    <row r="185" ht="14.25" customHeight="1">
      <c r="A185" s="2"/>
      <c r="B185" s="107"/>
      <c r="C185" s="2"/>
      <c r="D185" s="107"/>
      <c r="E185" s="107"/>
      <c r="F185" s="107"/>
      <c r="G185" s="107"/>
      <c r="H185" s="107"/>
      <c r="I185" s="107"/>
      <c r="K185" s="3"/>
      <c r="L185" s="3"/>
      <c r="M185" s="3"/>
      <c r="N185" s="3"/>
      <c r="O185" s="3"/>
      <c r="P185" s="3"/>
      <c r="Q185" s="3"/>
      <c r="R185" s="3"/>
      <c r="S185" s="3"/>
      <c r="U185" s="3"/>
      <c r="V185" s="3"/>
      <c r="W185" s="3"/>
      <c r="Y185" s="3"/>
      <c r="Z185" s="3"/>
      <c r="AA185" s="3"/>
    </row>
    <row r="186" ht="14.25" customHeight="1">
      <c r="A186" s="2"/>
      <c r="B186" s="107"/>
      <c r="C186" s="2"/>
      <c r="D186" s="107"/>
      <c r="E186" s="107"/>
      <c r="F186" s="107"/>
      <c r="G186" s="107"/>
      <c r="H186" s="107"/>
      <c r="I186" s="107"/>
      <c r="K186" s="3"/>
      <c r="L186" s="3"/>
      <c r="M186" s="3"/>
      <c r="N186" s="3"/>
      <c r="O186" s="3"/>
      <c r="P186" s="3"/>
      <c r="Q186" s="3"/>
      <c r="R186" s="3"/>
      <c r="S186" s="3"/>
      <c r="U186" s="3"/>
      <c r="V186" s="3"/>
      <c r="W186" s="3"/>
      <c r="Y186" s="3"/>
      <c r="Z186" s="3"/>
      <c r="AA186" s="3"/>
    </row>
    <row r="187" ht="14.25" customHeight="1">
      <c r="A187" s="2"/>
      <c r="B187" s="107"/>
      <c r="C187" s="2"/>
      <c r="D187" s="107"/>
      <c r="E187" s="107"/>
      <c r="F187" s="107"/>
      <c r="G187" s="107"/>
      <c r="H187" s="107"/>
      <c r="I187" s="107"/>
      <c r="K187" s="3"/>
      <c r="L187" s="3"/>
      <c r="M187" s="3"/>
      <c r="N187" s="3"/>
      <c r="O187" s="3"/>
      <c r="P187" s="3"/>
      <c r="Q187" s="3"/>
      <c r="R187" s="3"/>
      <c r="S187" s="3"/>
      <c r="U187" s="3"/>
      <c r="V187" s="3"/>
      <c r="W187" s="3"/>
      <c r="Y187" s="3"/>
      <c r="Z187" s="3"/>
      <c r="AA187" s="3"/>
    </row>
    <row r="188" ht="14.25" customHeight="1">
      <c r="A188" s="2"/>
      <c r="B188" s="107"/>
      <c r="C188" s="2"/>
      <c r="D188" s="107"/>
      <c r="E188" s="107"/>
      <c r="F188" s="107"/>
      <c r="G188" s="107"/>
      <c r="H188" s="107"/>
      <c r="I188" s="107"/>
      <c r="K188" s="3"/>
      <c r="L188" s="3"/>
      <c r="M188" s="3"/>
      <c r="N188" s="3"/>
      <c r="O188" s="3"/>
      <c r="P188" s="3"/>
      <c r="Q188" s="3"/>
      <c r="R188" s="3"/>
      <c r="S188" s="3"/>
      <c r="U188" s="3"/>
      <c r="V188" s="3"/>
      <c r="W188" s="3"/>
      <c r="Y188" s="3"/>
      <c r="Z188" s="3"/>
      <c r="AA188" s="3"/>
    </row>
    <row r="189" ht="14.25" customHeight="1">
      <c r="A189" s="2"/>
      <c r="B189" s="107"/>
      <c r="C189" s="2"/>
      <c r="D189" s="107"/>
      <c r="E189" s="107"/>
      <c r="F189" s="107"/>
      <c r="G189" s="107"/>
      <c r="H189" s="107"/>
      <c r="I189" s="107"/>
      <c r="K189" s="3"/>
      <c r="L189" s="3"/>
      <c r="M189" s="3"/>
      <c r="N189" s="3"/>
      <c r="O189" s="3"/>
      <c r="P189" s="3"/>
      <c r="Q189" s="3"/>
      <c r="R189" s="3"/>
      <c r="S189" s="3"/>
      <c r="U189" s="3"/>
      <c r="V189" s="3"/>
      <c r="W189" s="3"/>
      <c r="Y189" s="3"/>
      <c r="Z189" s="3"/>
      <c r="AA189" s="3"/>
    </row>
    <row r="190" ht="14.25" customHeight="1">
      <c r="A190" s="2"/>
      <c r="B190" s="107"/>
      <c r="C190" s="2"/>
      <c r="D190" s="107"/>
      <c r="E190" s="107"/>
      <c r="F190" s="107"/>
      <c r="G190" s="107"/>
      <c r="H190" s="107"/>
      <c r="I190" s="107"/>
      <c r="K190" s="3"/>
      <c r="L190" s="3"/>
      <c r="M190" s="3"/>
      <c r="N190" s="3"/>
      <c r="O190" s="3"/>
      <c r="P190" s="3"/>
      <c r="Q190" s="3"/>
      <c r="R190" s="3"/>
      <c r="S190" s="3"/>
      <c r="U190" s="3"/>
      <c r="V190" s="3"/>
      <c r="W190" s="3"/>
      <c r="Y190" s="3"/>
      <c r="Z190" s="3"/>
      <c r="AA190" s="3"/>
    </row>
    <row r="191" ht="14.25" customHeight="1">
      <c r="A191" s="2"/>
      <c r="B191" s="107"/>
      <c r="C191" s="2"/>
      <c r="D191" s="107"/>
      <c r="E191" s="107"/>
      <c r="F191" s="107"/>
      <c r="G191" s="107"/>
      <c r="H191" s="107"/>
      <c r="I191" s="107"/>
      <c r="K191" s="3"/>
      <c r="L191" s="3"/>
      <c r="M191" s="3"/>
      <c r="N191" s="3"/>
      <c r="O191" s="3"/>
      <c r="P191" s="3"/>
      <c r="Q191" s="3"/>
      <c r="R191" s="3"/>
      <c r="S191" s="3"/>
      <c r="U191" s="3"/>
      <c r="V191" s="3"/>
      <c r="W191" s="3"/>
      <c r="Y191" s="3"/>
      <c r="Z191" s="3"/>
      <c r="AA191" s="3"/>
    </row>
    <row r="192" ht="14.25" customHeight="1">
      <c r="A192" s="2"/>
      <c r="B192" s="107"/>
      <c r="C192" s="2"/>
      <c r="D192" s="107"/>
      <c r="E192" s="107"/>
      <c r="F192" s="107"/>
      <c r="G192" s="107"/>
      <c r="H192" s="107"/>
      <c r="I192" s="107"/>
      <c r="K192" s="3"/>
      <c r="L192" s="3"/>
      <c r="M192" s="3"/>
      <c r="N192" s="3"/>
      <c r="O192" s="3"/>
      <c r="P192" s="3"/>
      <c r="Q192" s="3"/>
      <c r="R192" s="3"/>
      <c r="S192" s="3"/>
      <c r="U192" s="3"/>
      <c r="V192" s="3"/>
      <c r="W192" s="3"/>
      <c r="Y192" s="3"/>
      <c r="Z192" s="3"/>
      <c r="AA192" s="3"/>
    </row>
    <row r="193" ht="14.25" customHeight="1">
      <c r="A193" s="2"/>
      <c r="B193" s="107"/>
      <c r="C193" s="2"/>
      <c r="D193" s="107"/>
      <c r="E193" s="107"/>
      <c r="F193" s="107"/>
      <c r="G193" s="107"/>
      <c r="H193" s="107"/>
      <c r="I193" s="107"/>
      <c r="K193" s="3"/>
      <c r="L193" s="3"/>
      <c r="M193" s="3"/>
      <c r="N193" s="3"/>
      <c r="O193" s="3"/>
      <c r="P193" s="3"/>
      <c r="Q193" s="3"/>
      <c r="R193" s="3"/>
      <c r="S193" s="3"/>
      <c r="U193" s="3"/>
      <c r="V193" s="3"/>
      <c r="W193" s="3"/>
      <c r="Y193" s="3"/>
      <c r="Z193" s="3"/>
      <c r="AA193" s="3"/>
    </row>
    <row r="194" ht="14.25" customHeight="1">
      <c r="A194" s="2"/>
      <c r="B194" s="107"/>
      <c r="C194" s="2"/>
      <c r="D194" s="107"/>
      <c r="E194" s="107"/>
      <c r="F194" s="107"/>
      <c r="G194" s="107"/>
      <c r="H194" s="107"/>
      <c r="I194" s="107"/>
      <c r="K194" s="3"/>
      <c r="L194" s="3"/>
      <c r="M194" s="3"/>
      <c r="N194" s="3"/>
      <c r="O194" s="3"/>
      <c r="P194" s="3"/>
      <c r="Q194" s="3"/>
      <c r="R194" s="3"/>
      <c r="S194" s="3"/>
      <c r="U194" s="3"/>
      <c r="V194" s="3"/>
      <c r="W194" s="3"/>
      <c r="Y194" s="3"/>
      <c r="Z194" s="3"/>
      <c r="AA194" s="3"/>
    </row>
    <row r="195" ht="14.25" customHeight="1">
      <c r="A195" s="2"/>
      <c r="B195" s="107"/>
      <c r="C195" s="2"/>
      <c r="D195" s="107"/>
      <c r="E195" s="107"/>
      <c r="F195" s="107"/>
      <c r="G195" s="107"/>
      <c r="H195" s="107"/>
      <c r="I195" s="107"/>
      <c r="K195" s="3"/>
      <c r="L195" s="3"/>
      <c r="M195" s="3"/>
      <c r="N195" s="3"/>
      <c r="O195" s="3"/>
      <c r="P195" s="3"/>
      <c r="Q195" s="3"/>
      <c r="R195" s="3"/>
      <c r="S195" s="3"/>
      <c r="U195" s="3"/>
      <c r="V195" s="3"/>
      <c r="W195" s="3"/>
      <c r="Y195" s="3"/>
      <c r="Z195" s="3"/>
      <c r="AA195" s="3"/>
    </row>
    <row r="196" ht="14.25" customHeight="1">
      <c r="A196" s="2"/>
      <c r="B196" s="107"/>
      <c r="C196" s="2"/>
      <c r="D196" s="107"/>
      <c r="E196" s="107"/>
      <c r="F196" s="107"/>
      <c r="G196" s="107"/>
      <c r="H196" s="107"/>
      <c r="I196" s="107"/>
      <c r="K196" s="3"/>
      <c r="L196" s="3"/>
      <c r="M196" s="3"/>
      <c r="N196" s="3"/>
      <c r="O196" s="3"/>
      <c r="P196" s="3"/>
      <c r="Q196" s="3"/>
      <c r="R196" s="3"/>
      <c r="S196" s="3"/>
      <c r="U196" s="3"/>
      <c r="V196" s="3"/>
      <c r="W196" s="3"/>
      <c r="Y196" s="3"/>
      <c r="Z196" s="3"/>
      <c r="AA196" s="3"/>
    </row>
    <row r="197" ht="14.25" customHeight="1">
      <c r="A197" s="2"/>
      <c r="B197" s="107"/>
      <c r="C197" s="2"/>
      <c r="D197" s="107"/>
      <c r="E197" s="107"/>
      <c r="F197" s="107"/>
      <c r="G197" s="107"/>
      <c r="H197" s="107"/>
      <c r="I197" s="107"/>
      <c r="K197" s="3"/>
      <c r="L197" s="3"/>
      <c r="M197" s="3"/>
      <c r="N197" s="3"/>
      <c r="O197" s="3"/>
      <c r="P197" s="3"/>
      <c r="Q197" s="3"/>
      <c r="R197" s="3"/>
      <c r="S197" s="3"/>
      <c r="U197" s="3"/>
      <c r="V197" s="3"/>
      <c r="W197" s="3"/>
      <c r="Y197" s="3"/>
      <c r="Z197" s="3"/>
      <c r="AA197" s="3"/>
    </row>
    <row r="198" ht="14.25" customHeight="1">
      <c r="A198" s="2"/>
      <c r="B198" s="107"/>
      <c r="C198" s="2"/>
      <c r="D198" s="107"/>
      <c r="E198" s="107"/>
      <c r="F198" s="107"/>
      <c r="G198" s="107"/>
      <c r="H198" s="107"/>
      <c r="I198" s="107"/>
      <c r="K198" s="3"/>
      <c r="L198" s="3"/>
      <c r="M198" s="3"/>
      <c r="N198" s="3"/>
      <c r="O198" s="3"/>
      <c r="P198" s="3"/>
      <c r="Q198" s="3"/>
      <c r="R198" s="3"/>
      <c r="S198" s="3"/>
      <c r="U198" s="3"/>
      <c r="V198" s="3"/>
      <c r="W198" s="3"/>
      <c r="Y198" s="3"/>
      <c r="Z198" s="3"/>
      <c r="AA198" s="3"/>
    </row>
    <row r="199" ht="14.25" customHeight="1">
      <c r="A199" s="2"/>
      <c r="B199" s="107"/>
      <c r="C199" s="2"/>
      <c r="D199" s="107"/>
      <c r="E199" s="107"/>
      <c r="F199" s="107"/>
      <c r="G199" s="107"/>
      <c r="H199" s="107"/>
      <c r="I199" s="107"/>
      <c r="K199" s="3"/>
      <c r="L199" s="3"/>
      <c r="M199" s="3"/>
      <c r="N199" s="3"/>
      <c r="O199" s="3"/>
      <c r="P199" s="3"/>
      <c r="Q199" s="3"/>
      <c r="R199" s="3"/>
      <c r="S199" s="3"/>
      <c r="U199" s="3"/>
      <c r="V199" s="3"/>
      <c r="W199" s="3"/>
      <c r="Y199" s="3"/>
      <c r="Z199" s="3"/>
      <c r="AA199" s="3"/>
    </row>
    <row r="200" ht="14.25" customHeight="1">
      <c r="A200" s="2"/>
      <c r="B200" s="107"/>
      <c r="C200" s="2"/>
      <c r="D200" s="107"/>
      <c r="E200" s="107"/>
      <c r="F200" s="107"/>
      <c r="G200" s="107"/>
      <c r="H200" s="107"/>
      <c r="I200" s="107"/>
      <c r="K200" s="3"/>
      <c r="L200" s="3"/>
      <c r="M200" s="3"/>
      <c r="N200" s="3"/>
      <c r="O200" s="3"/>
      <c r="P200" s="3"/>
      <c r="Q200" s="3"/>
      <c r="R200" s="3"/>
      <c r="S200" s="3"/>
      <c r="U200" s="3"/>
      <c r="V200" s="3"/>
      <c r="W200" s="3"/>
      <c r="Y200" s="3"/>
      <c r="Z200" s="3"/>
      <c r="AA200" s="3"/>
    </row>
    <row r="201" ht="14.25" customHeight="1">
      <c r="A201" s="2"/>
      <c r="B201" s="107"/>
      <c r="C201" s="2"/>
      <c r="D201" s="107"/>
      <c r="E201" s="107"/>
      <c r="F201" s="107"/>
      <c r="G201" s="107"/>
      <c r="H201" s="107"/>
      <c r="I201" s="107"/>
      <c r="K201" s="3"/>
      <c r="L201" s="3"/>
      <c r="M201" s="3"/>
      <c r="N201" s="3"/>
      <c r="O201" s="3"/>
      <c r="P201" s="3"/>
      <c r="Q201" s="3"/>
      <c r="R201" s="3"/>
      <c r="S201" s="3"/>
      <c r="U201" s="3"/>
      <c r="V201" s="3"/>
      <c r="W201" s="3"/>
      <c r="Y201" s="3"/>
      <c r="Z201" s="3"/>
      <c r="AA201" s="3"/>
    </row>
    <row r="202" ht="14.25" customHeight="1">
      <c r="A202" s="2"/>
      <c r="B202" s="107"/>
      <c r="C202" s="2"/>
      <c r="D202" s="107"/>
      <c r="E202" s="107"/>
      <c r="F202" s="107"/>
      <c r="G202" s="107"/>
      <c r="H202" s="107"/>
      <c r="I202" s="107"/>
      <c r="K202" s="3"/>
      <c r="L202" s="3"/>
      <c r="M202" s="3"/>
      <c r="N202" s="3"/>
      <c r="O202" s="3"/>
      <c r="P202" s="3"/>
      <c r="Q202" s="3"/>
      <c r="R202" s="3"/>
      <c r="S202" s="3"/>
      <c r="U202" s="3"/>
      <c r="V202" s="3"/>
      <c r="W202" s="3"/>
      <c r="Y202" s="3"/>
      <c r="Z202" s="3"/>
      <c r="AA202" s="3"/>
    </row>
    <row r="203" ht="14.25" customHeight="1">
      <c r="A203" s="2"/>
      <c r="B203" s="107"/>
      <c r="C203" s="2"/>
      <c r="D203" s="107"/>
      <c r="E203" s="107"/>
      <c r="F203" s="107"/>
      <c r="G203" s="107"/>
      <c r="H203" s="107"/>
      <c r="I203" s="107"/>
      <c r="K203" s="3"/>
      <c r="L203" s="3"/>
      <c r="M203" s="3"/>
      <c r="N203" s="3"/>
      <c r="O203" s="3"/>
      <c r="P203" s="3"/>
      <c r="Q203" s="3"/>
      <c r="R203" s="3"/>
      <c r="S203" s="3"/>
      <c r="U203" s="3"/>
      <c r="V203" s="3"/>
      <c r="W203" s="3"/>
      <c r="Y203" s="3"/>
      <c r="Z203" s="3"/>
      <c r="AA203" s="3"/>
    </row>
    <row r="204" ht="14.25" customHeight="1">
      <c r="A204" s="2"/>
      <c r="B204" s="107"/>
      <c r="C204" s="2"/>
      <c r="D204" s="107"/>
      <c r="E204" s="107"/>
      <c r="F204" s="107"/>
      <c r="G204" s="107"/>
      <c r="H204" s="107"/>
      <c r="I204" s="107"/>
      <c r="K204" s="3"/>
      <c r="L204" s="3"/>
      <c r="M204" s="3"/>
      <c r="N204" s="3"/>
      <c r="O204" s="3"/>
      <c r="P204" s="3"/>
      <c r="Q204" s="3"/>
      <c r="R204" s="3"/>
      <c r="S204" s="3"/>
      <c r="U204" s="3"/>
      <c r="V204" s="3"/>
      <c r="W204" s="3"/>
      <c r="Y204" s="3"/>
      <c r="Z204" s="3"/>
      <c r="AA204" s="3"/>
    </row>
    <row r="205" ht="14.25" customHeight="1">
      <c r="A205" s="2"/>
      <c r="B205" s="107"/>
      <c r="C205" s="2"/>
      <c r="D205" s="107"/>
      <c r="E205" s="107"/>
      <c r="F205" s="107"/>
      <c r="G205" s="107"/>
      <c r="H205" s="107"/>
      <c r="I205" s="107"/>
      <c r="K205" s="3"/>
      <c r="L205" s="3"/>
      <c r="M205" s="3"/>
      <c r="N205" s="3"/>
      <c r="O205" s="3"/>
      <c r="P205" s="3"/>
      <c r="Q205" s="3"/>
      <c r="R205" s="3"/>
      <c r="S205" s="3"/>
      <c r="U205" s="3"/>
      <c r="V205" s="3"/>
      <c r="W205" s="3"/>
      <c r="Y205" s="3"/>
      <c r="Z205" s="3"/>
      <c r="AA205" s="3"/>
    </row>
    <row r="206" ht="14.25" customHeight="1">
      <c r="A206" s="2"/>
      <c r="B206" s="107"/>
      <c r="C206" s="2"/>
      <c r="D206" s="107"/>
      <c r="E206" s="107"/>
      <c r="F206" s="107"/>
      <c r="G206" s="107"/>
      <c r="H206" s="107"/>
      <c r="I206" s="107"/>
      <c r="K206" s="3"/>
      <c r="L206" s="3"/>
      <c r="M206" s="3"/>
      <c r="N206" s="3"/>
      <c r="O206" s="3"/>
      <c r="P206" s="3"/>
      <c r="Q206" s="3"/>
      <c r="R206" s="3"/>
      <c r="S206" s="3"/>
      <c r="U206" s="3"/>
      <c r="V206" s="3"/>
      <c r="W206" s="3"/>
      <c r="Y206" s="3"/>
      <c r="Z206" s="3"/>
      <c r="AA206" s="3"/>
    </row>
    <row r="207" ht="14.25" customHeight="1">
      <c r="A207" s="2"/>
      <c r="B207" s="107"/>
      <c r="C207" s="2"/>
      <c r="D207" s="107"/>
      <c r="E207" s="107"/>
      <c r="F207" s="107"/>
      <c r="G207" s="107"/>
      <c r="H207" s="107"/>
      <c r="I207" s="107"/>
      <c r="K207" s="3"/>
      <c r="L207" s="3"/>
      <c r="M207" s="3"/>
      <c r="N207" s="3"/>
      <c r="O207" s="3"/>
      <c r="P207" s="3"/>
      <c r="Q207" s="3"/>
      <c r="R207" s="3"/>
      <c r="S207" s="3"/>
      <c r="U207" s="3"/>
      <c r="V207" s="3"/>
      <c r="W207" s="3"/>
      <c r="Y207" s="3"/>
      <c r="Z207" s="3"/>
      <c r="AA207" s="3"/>
    </row>
    <row r="208" ht="14.25" customHeight="1">
      <c r="A208" s="2"/>
      <c r="B208" s="107"/>
      <c r="C208" s="2"/>
      <c r="D208" s="107"/>
      <c r="E208" s="107"/>
      <c r="F208" s="107"/>
      <c r="G208" s="107"/>
      <c r="H208" s="107"/>
      <c r="I208" s="107"/>
      <c r="K208" s="3"/>
      <c r="L208" s="3"/>
      <c r="M208" s="3"/>
      <c r="N208" s="3"/>
      <c r="O208" s="3"/>
      <c r="P208" s="3"/>
      <c r="Q208" s="3"/>
      <c r="R208" s="3"/>
      <c r="S208" s="3"/>
      <c r="U208" s="3"/>
      <c r="V208" s="3"/>
      <c r="W208" s="3"/>
      <c r="Y208" s="3"/>
      <c r="Z208" s="3"/>
      <c r="AA208" s="3"/>
    </row>
    <row r="209" ht="14.25" customHeight="1">
      <c r="A209" s="2"/>
      <c r="B209" s="107"/>
      <c r="C209" s="2"/>
      <c r="D209" s="107"/>
      <c r="E209" s="107"/>
      <c r="F209" s="107"/>
      <c r="G209" s="107"/>
      <c r="H209" s="107"/>
      <c r="I209" s="107"/>
      <c r="K209" s="3"/>
      <c r="L209" s="3"/>
      <c r="M209" s="3"/>
      <c r="N209" s="3"/>
      <c r="O209" s="3"/>
      <c r="P209" s="3"/>
      <c r="Q209" s="3"/>
      <c r="R209" s="3"/>
      <c r="S209" s="3"/>
      <c r="U209" s="3"/>
      <c r="V209" s="3"/>
      <c r="W209" s="3"/>
      <c r="Y209" s="3"/>
      <c r="Z209" s="3"/>
      <c r="AA209" s="3"/>
    </row>
    <row r="210" ht="14.25" customHeight="1">
      <c r="A210" s="2"/>
      <c r="B210" s="107"/>
      <c r="C210" s="2"/>
      <c r="D210" s="107"/>
      <c r="E210" s="107"/>
      <c r="F210" s="107"/>
      <c r="G210" s="107"/>
      <c r="H210" s="107"/>
      <c r="I210" s="107"/>
      <c r="K210" s="3"/>
      <c r="L210" s="3"/>
      <c r="M210" s="3"/>
      <c r="N210" s="3"/>
      <c r="O210" s="3"/>
      <c r="P210" s="3"/>
      <c r="Q210" s="3"/>
      <c r="R210" s="3"/>
      <c r="S210" s="3"/>
      <c r="U210" s="3"/>
      <c r="V210" s="3"/>
      <c r="W210" s="3"/>
      <c r="Y210" s="3"/>
      <c r="Z210" s="3"/>
      <c r="AA210" s="3"/>
    </row>
    <row r="211" ht="14.25" customHeight="1">
      <c r="A211" s="2"/>
      <c r="B211" s="107"/>
      <c r="C211" s="2"/>
      <c r="D211" s="107"/>
      <c r="E211" s="107"/>
      <c r="F211" s="107"/>
      <c r="G211" s="107"/>
      <c r="H211" s="107"/>
      <c r="I211" s="107"/>
      <c r="K211" s="3"/>
      <c r="L211" s="3"/>
      <c r="M211" s="3"/>
      <c r="N211" s="3"/>
      <c r="O211" s="3"/>
      <c r="P211" s="3"/>
      <c r="Q211" s="3"/>
      <c r="R211" s="3"/>
      <c r="S211" s="3"/>
      <c r="U211" s="3"/>
      <c r="V211" s="3"/>
      <c r="W211" s="3"/>
      <c r="Y211" s="3"/>
      <c r="Z211" s="3"/>
      <c r="AA211" s="3"/>
    </row>
    <row r="212" ht="14.25" customHeight="1">
      <c r="A212" s="2"/>
      <c r="B212" s="107"/>
      <c r="C212" s="2"/>
      <c r="D212" s="107"/>
      <c r="E212" s="107"/>
      <c r="F212" s="107"/>
      <c r="G212" s="107"/>
      <c r="H212" s="107"/>
      <c r="I212" s="107"/>
      <c r="K212" s="3"/>
      <c r="L212" s="3"/>
      <c r="M212" s="3"/>
      <c r="N212" s="3"/>
      <c r="O212" s="3"/>
      <c r="P212" s="3"/>
      <c r="Q212" s="3"/>
      <c r="R212" s="3"/>
      <c r="S212" s="3"/>
      <c r="U212" s="3"/>
      <c r="V212" s="3"/>
      <c r="W212" s="3"/>
      <c r="Y212" s="3"/>
      <c r="Z212" s="3"/>
      <c r="AA212" s="3"/>
    </row>
    <row r="213" ht="14.25" customHeight="1">
      <c r="A213" s="2"/>
      <c r="B213" s="107"/>
      <c r="C213" s="2"/>
      <c r="D213" s="107"/>
      <c r="E213" s="107"/>
      <c r="F213" s="107"/>
      <c r="G213" s="107"/>
      <c r="H213" s="107"/>
      <c r="I213" s="107"/>
      <c r="K213" s="3"/>
      <c r="L213" s="3"/>
      <c r="M213" s="3"/>
      <c r="N213" s="3"/>
      <c r="O213" s="3"/>
      <c r="P213" s="3"/>
      <c r="Q213" s="3"/>
      <c r="R213" s="3"/>
      <c r="S213" s="3"/>
      <c r="U213" s="3"/>
      <c r="V213" s="3"/>
      <c r="W213" s="3"/>
      <c r="Y213" s="3"/>
      <c r="Z213" s="3"/>
      <c r="AA213" s="3"/>
    </row>
    <row r="214" ht="14.25" customHeight="1">
      <c r="A214" s="2"/>
      <c r="B214" s="107"/>
      <c r="C214" s="2"/>
      <c r="D214" s="107"/>
      <c r="E214" s="107"/>
      <c r="F214" s="107"/>
      <c r="G214" s="107"/>
      <c r="H214" s="107"/>
      <c r="I214" s="107"/>
      <c r="K214" s="3"/>
      <c r="L214" s="3"/>
      <c r="M214" s="3"/>
      <c r="N214" s="3"/>
      <c r="O214" s="3"/>
      <c r="P214" s="3"/>
      <c r="Q214" s="3"/>
      <c r="R214" s="3"/>
      <c r="S214" s="3"/>
      <c r="U214" s="3"/>
      <c r="V214" s="3"/>
      <c r="W214" s="3"/>
      <c r="Y214" s="3"/>
      <c r="Z214" s="3"/>
      <c r="AA214" s="3"/>
    </row>
    <row r="215" ht="14.25" customHeight="1">
      <c r="A215" s="2"/>
      <c r="B215" s="107"/>
      <c r="C215" s="2"/>
      <c r="D215" s="107"/>
      <c r="E215" s="107"/>
      <c r="F215" s="107"/>
      <c r="G215" s="107"/>
      <c r="H215" s="107"/>
      <c r="I215" s="107"/>
      <c r="K215" s="3"/>
      <c r="L215" s="3"/>
      <c r="M215" s="3"/>
      <c r="N215" s="3"/>
      <c r="O215" s="3"/>
      <c r="P215" s="3"/>
      <c r="Q215" s="3"/>
      <c r="R215" s="3"/>
      <c r="S215" s="3"/>
      <c r="U215" s="3"/>
      <c r="V215" s="3"/>
      <c r="W215" s="3"/>
      <c r="Y215" s="3"/>
      <c r="Z215" s="3"/>
      <c r="AA215" s="3"/>
    </row>
    <row r="216" ht="14.25" customHeight="1">
      <c r="A216" s="2"/>
      <c r="B216" s="107"/>
      <c r="C216" s="2"/>
      <c r="D216" s="107"/>
      <c r="E216" s="107"/>
      <c r="F216" s="107"/>
      <c r="G216" s="107"/>
      <c r="H216" s="107"/>
      <c r="I216" s="107"/>
      <c r="K216" s="3"/>
      <c r="L216" s="3"/>
      <c r="M216" s="3"/>
      <c r="N216" s="3"/>
      <c r="O216" s="3"/>
      <c r="P216" s="3"/>
      <c r="Q216" s="3"/>
      <c r="R216" s="3"/>
      <c r="S216" s="3"/>
      <c r="U216" s="3"/>
      <c r="V216" s="3"/>
      <c r="W216" s="3"/>
      <c r="Y216" s="3"/>
      <c r="Z216" s="3"/>
      <c r="AA216" s="3"/>
    </row>
    <row r="217" ht="14.25" customHeight="1">
      <c r="A217" s="2"/>
      <c r="B217" s="107"/>
      <c r="C217" s="2"/>
      <c r="D217" s="107"/>
      <c r="E217" s="107"/>
      <c r="F217" s="107"/>
      <c r="G217" s="107"/>
      <c r="H217" s="107"/>
      <c r="I217" s="107"/>
      <c r="K217" s="3"/>
      <c r="L217" s="3"/>
      <c r="M217" s="3"/>
      <c r="N217" s="3"/>
      <c r="O217" s="3"/>
      <c r="P217" s="3"/>
      <c r="Q217" s="3"/>
      <c r="R217" s="3"/>
      <c r="S217" s="3"/>
      <c r="U217" s="3"/>
      <c r="V217" s="3"/>
      <c r="W217" s="3"/>
      <c r="Y217" s="3"/>
      <c r="Z217" s="3"/>
      <c r="AA217" s="3"/>
    </row>
    <row r="218" ht="14.25" customHeight="1">
      <c r="A218" s="2"/>
      <c r="B218" s="107"/>
      <c r="C218" s="2"/>
      <c r="D218" s="107"/>
      <c r="E218" s="107"/>
      <c r="F218" s="107"/>
      <c r="G218" s="107"/>
      <c r="H218" s="107"/>
      <c r="I218" s="107"/>
      <c r="K218" s="3"/>
      <c r="L218" s="3"/>
      <c r="M218" s="3"/>
      <c r="N218" s="3"/>
      <c r="O218" s="3"/>
      <c r="P218" s="3"/>
      <c r="Q218" s="3"/>
      <c r="R218" s="3"/>
      <c r="S218" s="3"/>
      <c r="U218" s="3"/>
      <c r="V218" s="3"/>
      <c r="W218" s="3"/>
      <c r="Y218" s="3"/>
      <c r="Z218" s="3"/>
      <c r="AA218" s="3"/>
    </row>
    <row r="219" ht="14.25" customHeight="1">
      <c r="A219" s="2"/>
      <c r="B219" s="107"/>
      <c r="C219" s="2"/>
      <c r="D219" s="107"/>
      <c r="E219" s="107"/>
      <c r="F219" s="107"/>
      <c r="G219" s="107"/>
      <c r="H219" s="107"/>
      <c r="I219" s="107"/>
      <c r="K219" s="3"/>
      <c r="L219" s="3"/>
      <c r="M219" s="3"/>
      <c r="N219" s="3"/>
      <c r="O219" s="3"/>
      <c r="P219" s="3"/>
      <c r="Q219" s="3"/>
      <c r="R219" s="3"/>
      <c r="S219" s="3"/>
      <c r="U219" s="3"/>
      <c r="V219" s="3"/>
      <c r="W219" s="3"/>
      <c r="Y219" s="3"/>
      <c r="Z219" s="3"/>
      <c r="AA219" s="3"/>
    </row>
    <row r="220" ht="14.25" customHeight="1">
      <c r="A220" s="2"/>
      <c r="B220" s="107"/>
      <c r="C220" s="2"/>
      <c r="D220" s="107"/>
      <c r="E220" s="107"/>
      <c r="F220" s="107"/>
      <c r="G220" s="107"/>
      <c r="H220" s="107"/>
      <c r="I220" s="107"/>
      <c r="K220" s="3"/>
      <c r="L220" s="3"/>
      <c r="M220" s="3"/>
      <c r="N220" s="3"/>
      <c r="O220" s="3"/>
      <c r="P220" s="3"/>
      <c r="Q220" s="3"/>
      <c r="R220" s="3"/>
      <c r="S220" s="3"/>
      <c r="U220" s="3"/>
      <c r="V220" s="3"/>
      <c r="W220" s="3"/>
      <c r="Y220" s="3"/>
      <c r="Z220" s="3"/>
      <c r="AA220" s="3"/>
    </row>
    <row r="221" ht="14.25" customHeight="1">
      <c r="A221" s="2"/>
      <c r="B221" s="107"/>
      <c r="C221" s="2"/>
      <c r="D221" s="107"/>
      <c r="E221" s="107"/>
      <c r="F221" s="107"/>
      <c r="G221" s="107"/>
      <c r="H221" s="107"/>
      <c r="I221" s="107"/>
      <c r="K221" s="3"/>
      <c r="L221" s="3"/>
      <c r="M221" s="3"/>
      <c r="N221" s="3"/>
      <c r="O221" s="3"/>
      <c r="P221" s="3"/>
      <c r="Q221" s="3"/>
      <c r="R221" s="3"/>
      <c r="S221" s="3"/>
      <c r="U221" s="3"/>
      <c r="V221" s="3"/>
      <c r="W221" s="3"/>
      <c r="Y221" s="3"/>
      <c r="Z221" s="3"/>
      <c r="AA221" s="3"/>
    </row>
    <row r="222" ht="14.25" customHeight="1">
      <c r="A222" s="2"/>
      <c r="B222" s="107"/>
      <c r="C222" s="2"/>
      <c r="D222" s="107"/>
      <c r="E222" s="107"/>
      <c r="F222" s="107"/>
      <c r="G222" s="107"/>
      <c r="H222" s="107"/>
      <c r="I222" s="107"/>
      <c r="K222" s="3"/>
      <c r="L222" s="3"/>
      <c r="M222" s="3"/>
      <c r="N222" s="3"/>
      <c r="O222" s="3"/>
      <c r="P222" s="3"/>
      <c r="Q222" s="3"/>
      <c r="R222" s="3"/>
      <c r="S222" s="3"/>
      <c r="U222" s="3"/>
      <c r="V222" s="3"/>
      <c r="W222" s="3"/>
      <c r="Y222" s="3"/>
      <c r="Z222" s="3"/>
      <c r="AA222" s="3"/>
    </row>
    <row r="223" ht="14.25" customHeight="1">
      <c r="A223" s="2"/>
      <c r="B223" s="107"/>
      <c r="C223" s="2"/>
      <c r="D223" s="107"/>
      <c r="E223" s="107"/>
      <c r="F223" s="107"/>
      <c r="G223" s="107"/>
      <c r="H223" s="107"/>
      <c r="I223" s="107"/>
      <c r="K223" s="3"/>
      <c r="L223" s="3"/>
      <c r="M223" s="3"/>
      <c r="N223" s="3"/>
      <c r="O223" s="3"/>
      <c r="P223" s="3"/>
      <c r="Q223" s="3"/>
      <c r="R223" s="3"/>
      <c r="S223" s="3"/>
      <c r="U223" s="3"/>
      <c r="V223" s="3"/>
      <c r="W223" s="3"/>
      <c r="Y223" s="3"/>
      <c r="Z223" s="3"/>
      <c r="AA223" s="3"/>
    </row>
    <row r="224" ht="14.25" customHeight="1">
      <c r="A224" s="2"/>
      <c r="B224" s="107"/>
      <c r="C224" s="2"/>
      <c r="D224" s="107"/>
      <c r="E224" s="107"/>
      <c r="F224" s="107"/>
      <c r="G224" s="107"/>
      <c r="H224" s="107"/>
      <c r="I224" s="107"/>
      <c r="K224" s="3"/>
      <c r="L224" s="3"/>
      <c r="M224" s="3"/>
      <c r="N224" s="3"/>
      <c r="O224" s="3"/>
      <c r="P224" s="3"/>
      <c r="Q224" s="3"/>
      <c r="R224" s="3"/>
      <c r="S224" s="3"/>
      <c r="U224" s="3"/>
      <c r="V224" s="3"/>
      <c r="W224" s="3"/>
      <c r="Y224" s="3"/>
      <c r="Z224" s="3"/>
      <c r="AA224" s="3"/>
    </row>
    <row r="225" ht="14.25" customHeight="1">
      <c r="A225" s="2"/>
      <c r="B225" s="107"/>
      <c r="C225" s="2"/>
      <c r="D225" s="107"/>
      <c r="E225" s="107"/>
      <c r="F225" s="107"/>
      <c r="G225" s="107"/>
      <c r="H225" s="107"/>
      <c r="I225" s="107"/>
      <c r="K225" s="3"/>
      <c r="L225" s="3"/>
      <c r="M225" s="3"/>
      <c r="N225" s="3"/>
      <c r="O225" s="3"/>
      <c r="P225" s="3"/>
      <c r="Q225" s="3"/>
      <c r="R225" s="3"/>
      <c r="S225" s="3"/>
      <c r="U225" s="3"/>
      <c r="V225" s="3"/>
      <c r="W225" s="3"/>
      <c r="Y225" s="3"/>
      <c r="Z225" s="3"/>
      <c r="AA225" s="3"/>
    </row>
    <row r="226" ht="14.25" customHeight="1">
      <c r="A226" s="2"/>
      <c r="B226" s="107"/>
      <c r="C226" s="2"/>
      <c r="D226" s="107"/>
      <c r="E226" s="107"/>
      <c r="F226" s="107"/>
      <c r="G226" s="107"/>
      <c r="H226" s="107"/>
      <c r="I226" s="107"/>
      <c r="K226" s="3"/>
      <c r="L226" s="3"/>
      <c r="M226" s="3"/>
      <c r="N226" s="3"/>
      <c r="O226" s="3"/>
      <c r="P226" s="3"/>
      <c r="Q226" s="3"/>
      <c r="R226" s="3"/>
      <c r="S226" s="3"/>
      <c r="U226" s="3"/>
      <c r="V226" s="3"/>
      <c r="W226" s="3"/>
      <c r="Y226" s="3"/>
      <c r="Z226" s="3"/>
      <c r="AA226" s="3"/>
    </row>
    <row r="227" ht="14.25" customHeight="1">
      <c r="A227" s="2"/>
      <c r="B227" s="107"/>
      <c r="C227" s="2"/>
      <c r="D227" s="107"/>
      <c r="E227" s="107"/>
      <c r="F227" s="107"/>
      <c r="G227" s="107"/>
      <c r="H227" s="107"/>
      <c r="I227" s="107"/>
      <c r="K227" s="3"/>
      <c r="L227" s="3"/>
      <c r="M227" s="3"/>
      <c r="N227" s="3"/>
      <c r="O227" s="3"/>
      <c r="P227" s="3"/>
      <c r="Q227" s="3"/>
      <c r="R227" s="3"/>
      <c r="S227" s="3"/>
      <c r="U227" s="3"/>
      <c r="V227" s="3"/>
      <c r="W227" s="3"/>
      <c r="Y227" s="3"/>
      <c r="Z227" s="3"/>
      <c r="AA227" s="3"/>
    </row>
    <row r="228" ht="14.25" customHeight="1">
      <c r="A228" s="2"/>
      <c r="B228" s="107"/>
      <c r="C228" s="2"/>
      <c r="D228" s="107"/>
      <c r="E228" s="107"/>
      <c r="F228" s="107"/>
      <c r="G228" s="107"/>
      <c r="H228" s="107"/>
      <c r="I228" s="107"/>
      <c r="K228" s="3"/>
      <c r="L228" s="3"/>
      <c r="M228" s="3"/>
      <c r="N228" s="3"/>
      <c r="O228" s="3"/>
      <c r="P228" s="3"/>
      <c r="Q228" s="3"/>
      <c r="R228" s="3"/>
      <c r="S228" s="3"/>
      <c r="U228" s="3"/>
      <c r="V228" s="3"/>
      <c r="W228" s="3"/>
      <c r="Y228" s="3"/>
      <c r="Z228" s="3"/>
      <c r="AA228" s="3"/>
    </row>
    <row r="229" ht="14.25" customHeight="1">
      <c r="A229" s="2"/>
      <c r="B229" s="107"/>
      <c r="C229" s="2"/>
      <c r="D229" s="107"/>
      <c r="E229" s="107"/>
      <c r="F229" s="107"/>
      <c r="G229" s="107"/>
      <c r="H229" s="107"/>
      <c r="I229" s="107"/>
      <c r="K229" s="3"/>
      <c r="L229" s="3"/>
      <c r="M229" s="3"/>
      <c r="N229" s="3"/>
      <c r="O229" s="3"/>
      <c r="P229" s="3"/>
      <c r="Q229" s="3"/>
      <c r="R229" s="3"/>
      <c r="S229" s="3"/>
      <c r="U229" s="3"/>
      <c r="V229" s="3"/>
      <c r="W229" s="3"/>
      <c r="Y229" s="3"/>
      <c r="Z229" s="3"/>
      <c r="AA229" s="3"/>
    </row>
    <row r="230" ht="14.25" customHeight="1">
      <c r="A230" s="2"/>
      <c r="B230" s="107"/>
      <c r="C230" s="2"/>
      <c r="D230" s="107"/>
      <c r="E230" s="107"/>
      <c r="F230" s="107"/>
      <c r="G230" s="107"/>
      <c r="H230" s="107"/>
      <c r="I230" s="107"/>
      <c r="K230" s="3"/>
      <c r="L230" s="3"/>
      <c r="M230" s="3"/>
      <c r="N230" s="3"/>
      <c r="O230" s="3"/>
      <c r="P230" s="3"/>
      <c r="Q230" s="3"/>
      <c r="R230" s="3"/>
      <c r="S230" s="3"/>
      <c r="U230" s="3"/>
      <c r="V230" s="3"/>
      <c r="W230" s="3"/>
      <c r="Y230" s="3"/>
      <c r="Z230" s="3"/>
      <c r="AA230" s="3"/>
    </row>
    <row r="231" ht="14.25" customHeight="1">
      <c r="A231" s="2"/>
      <c r="B231" s="107"/>
      <c r="C231" s="2"/>
      <c r="D231" s="107"/>
      <c r="E231" s="107"/>
      <c r="F231" s="107"/>
      <c r="G231" s="107"/>
      <c r="H231" s="107"/>
      <c r="I231" s="107"/>
      <c r="K231" s="3"/>
      <c r="L231" s="3"/>
      <c r="M231" s="3"/>
      <c r="N231" s="3"/>
      <c r="O231" s="3"/>
      <c r="P231" s="3"/>
      <c r="Q231" s="3"/>
      <c r="R231" s="3"/>
      <c r="S231" s="3"/>
      <c r="U231" s="3"/>
      <c r="V231" s="3"/>
      <c r="W231" s="3"/>
      <c r="Y231" s="3"/>
      <c r="Z231" s="3"/>
      <c r="AA231" s="3"/>
    </row>
    <row r="232" ht="14.25" customHeight="1">
      <c r="A232" s="2"/>
      <c r="B232" s="107"/>
      <c r="C232" s="2"/>
      <c r="D232" s="107"/>
      <c r="E232" s="107"/>
      <c r="F232" s="107"/>
      <c r="G232" s="107"/>
      <c r="H232" s="107"/>
      <c r="I232" s="107"/>
      <c r="K232" s="3"/>
      <c r="L232" s="3"/>
      <c r="M232" s="3"/>
      <c r="N232" s="3"/>
      <c r="O232" s="3"/>
      <c r="P232" s="3"/>
      <c r="Q232" s="3"/>
      <c r="R232" s="3"/>
      <c r="S232" s="3"/>
      <c r="U232" s="3"/>
      <c r="V232" s="3"/>
      <c r="W232" s="3"/>
      <c r="Y232" s="3"/>
      <c r="Z232" s="3"/>
      <c r="AA232" s="3"/>
    </row>
    <row r="233" ht="14.25" customHeight="1">
      <c r="A233" s="2"/>
      <c r="B233" s="107"/>
      <c r="C233" s="2"/>
      <c r="D233" s="107"/>
      <c r="E233" s="107"/>
      <c r="F233" s="107"/>
      <c r="G233" s="107"/>
      <c r="H233" s="107"/>
      <c r="I233" s="107"/>
      <c r="K233" s="3"/>
      <c r="L233" s="3"/>
      <c r="M233" s="3"/>
      <c r="N233" s="3"/>
      <c r="O233" s="3"/>
      <c r="P233" s="3"/>
      <c r="Q233" s="3"/>
      <c r="R233" s="3"/>
      <c r="S233" s="3"/>
      <c r="U233" s="3"/>
      <c r="V233" s="3"/>
      <c r="W233" s="3"/>
      <c r="Y233" s="3"/>
      <c r="Z233" s="3"/>
      <c r="AA233" s="3"/>
    </row>
    <row r="234" ht="14.25" customHeight="1">
      <c r="A234" s="2"/>
      <c r="B234" s="107"/>
      <c r="C234" s="2"/>
      <c r="D234" s="107"/>
      <c r="E234" s="107"/>
      <c r="F234" s="107"/>
      <c r="G234" s="107"/>
      <c r="H234" s="107"/>
      <c r="I234" s="107"/>
      <c r="K234" s="3"/>
      <c r="L234" s="3"/>
      <c r="M234" s="3"/>
      <c r="N234" s="3"/>
      <c r="O234" s="3"/>
      <c r="P234" s="3"/>
      <c r="Q234" s="3"/>
      <c r="R234" s="3"/>
      <c r="S234" s="3"/>
      <c r="U234" s="3"/>
      <c r="V234" s="3"/>
      <c r="W234" s="3"/>
      <c r="Y234" s="3"/>
      <c r="Z234" s="3"/>
      <c r="AA234" s="3"/>
    </row>
    <row r="235" ht="14.25" customHeight="1">
      <c r="A235" s="2"/>
      <c r="B235" s="107"/>
      <c r="C235" s="2"/>
      <c r="D235" s="107"/>
      <c r="E235" s="107"/>
      <c r="F235" s="107"/>
      <c r="G235" s="107"/>
      <c r="H235" s="107"/>
      <c r="I235" s="107"/>
      <c r="K235" s="3"/>
      <c r="L235" s="3"/>
      <c r="M235" s="3"/>
      <c r="N235" s="3"/>
      <c r="O235" s="3"/>
      <c r="P235" s="3"/>
      <c r="Q235" s="3"/>
      <c r="R235" s="3"/>
      <c r="S235" s="3"/>
      <c r="U235" s="3"/>
      <c r="V235" s="3"/>
      <c r="W235" s="3"/>
      <c r="Y235" s="3"/>
      <c r="Z235" s="3"/>
      <c r="AA235" s="3"/>
    </row>
    <row r="236" ht="14.25" customHeight="1">
      <c r="A236" s="2"/>
      <c r="B236" s="107"/>
      <c r="C236" s="2"/>
      <c r="D236" s="107"/>
      <c r="E236" s="107"/>
      <c r="F236" s="107"/>
      <c r="G236" s="107"/>
      <c r="H236" s="107"/>
      <c r="I236" s="107"/>
      <c r="K236" s="3"/>
      <c r="L236" s="3"/>
      <c r="M236" s="3"/>
      <c r="N236" s="3"/>
      <c r="O236" s="3"/>
      <c r="P236" s="3"/>
      <c r="Q236" s="3"/>
      <c r="R236" s="3"/>
      <c r="S236" s="3"/>
      <c r="U236" s="3"/>
      <c r="V236" s="3"/>
      <c r="W236" s="3"/>
      <c r="Y236" s="3"/>
      <c r="Z236" s="3"/>
      <c r="AA236" s="3"/>
    </row>
    <row r="237" ht="14.25" customHeight="1">
      <c r="A237" s="2"/>
      <c r="B237" s="107"/>
      <c r="C237" s="2"/>
      <c r="D237" s="107"/>
      <c r="E237" s="107"/>
      <c r="F237" s="107"/>
      <c r="G237" s="107"/>
      <c r="H237" s="107"/>
      <c r="I237" s="107"/>
      <c r="K237" s="3"/>
      <c r="L237" s="3"/>
      <c r="M237" s="3"/>
      <c r="N237" s="3"/>
      <c r="O237" s="3"/>
      <c r="P237" s="3"/>
      <c r="Q237" s="3"/>
      <c r="R237" s="3"/>
      <c r="S237" s="3"/>
      <c r="U237" s="3"/>
      <c r="V237" s="3"/>
      <c r="W237" s="3"/>
      <c r="Y237" s="3"/>
      <c r="Z237" s="3"/>
      <c r="AA237" s="3"/>
    </row>
    <row r="238" ht="14.25" customHeight="1">
      <c r="A238" s="2"/>
      <c r="B238" s="107"/>
      <c r="C238" s="2"/>
      <c r="D238" s="107"/>
      <c r="E238" s="107"/>
      <c r="F238" s="107"/>
      <c r="G238" s="107"/>
      <c r="H238" s="107"/>
      <c r="I238" s="107"/>
      <c r="K238" s="3"/>
      <c r="L238" s="3"/>
      <c r="M238" s="3"/>
      <c r="N238" s="3"/>
      <c r="O238" s="3"/>
      <c r="P238" s="3"/>
      <c r="Q238" s="3"/>
      <c r="R238" s="3"/>
      <c r="S238" s="3"/>
      <c r="U238" s="3"/>
      <c r="V238" s="3"/>
      <c r="W238" s="3"/>
      <c r="Y238" s="3"/>
      <c r="Z238" s="3"/>
      <c r="AA238" s="3"/>
    </row>
    <row r="239" ht="14.25" customHeight="1">
      <c r="A239" s="2"/>
      <c r="B239" s="107"/>
      <c r="C239" s="2"/>
      <c r="D239" s="107"/>
      <c r="E239" s="107"/>
      <c r="F239" s="107"/>
      <c r="G239" s="107"/>
      <c r="H239" s="107"/>
      <c r="I239" s="107"/>
      <c r="K239" s="3"/>
      <c r="L239" s="3"/>
      <c r="M239" s="3"/>
      <c r="N239" s="3"/>
      <c r="O239" s="3"/>
      <c r="P239" s="3"/>
      <c r="Q239" s="3"/>
      <c r="R239" s="3"/>
      <c r="S239" s="3"/>
      <c r="U239" s="3"/>
      <c r="V239" s="3"/>
      <c r="W239" s="3"/>
      <c r="Y239" s="3"/>
      <c r="Z239" s="3"/>
      <c r="AA239" s="3"/>
    </row>
    <row r="240" ht="14.25" customHeight="1">
      <c r="A240" s="2"/>
      <c r="B240" s="107"/>
      <c r="C240" s="2"/>
      <c r="D240" s="107"/>
      <c r="E240" s="107"/>
      <c r="F240" s="107"/>
      <c r="G240" s="107"/>
      <c r="H240" s="107"/>
      <c r="I240" s="107"/>
      <c r="K240" s="3"/>
      <c r="L240" s="3"/>
      <c r="M240" s="3"/>
      <c r="N240" s="3"/>
      <c r="O240" s="3"/>
      <c r="P240" s="3"/>
      <c r="Q240" s="3"/>
      <c r="R240" s="3"/>
      <c r="S240" s="3"/>
      <c r="U240" s="3"/>
      <c r="V240" s="3"/>
      <c r="W240" s="3"/>
      <c r="Y240" s="3"/>
      <c r="Z240" s="3"/>
      <c r="AA240" s="3"/>
    </row>
    <row r="241" ht="14.25" customHeight="1">
      <c r="A241" s="2"/>
      <c r="B241" s="107"/>
      <c r="C241" s="2"/>
      <c r="D241" s="107"/>
      <c r="E241" s="107"/>
      <c r="F241" s="107"/>
      <c r="G241" s="107"/>
      <c r="H241" s="107"/>
      <c r="I241" s="107"/>
      <c r="K241" s="3"/>
      <c r="L241" s="3"/>
      <c r="M241" s="3"/>
      <c r="N241" s="3"/>
      <c r="O241" s="3"/>
      <c r="P241" s="3"/>
      <c r="Q241" s="3"/>
      <c r="R241" s="3"/>
      <c r="S241" s="3"/>
      <c r="U241" s="3"/>
      <c r="V241" s="3"/>
      <c r="W241" s="3"/>
      <c r="Y241" s="3"/>
      <c r="Z241" s="3"/>
      <c r="AA241" s="3"/>
    </row>
    <row r="242" ht="14.25" customHeight="1">
      <c r="A242" s="2"/>
      <c r="B242" s="107"/>
      <c r="C242" s="2"/>
      <c r="D242" s="107"/>
      <c r="E242" s="107"/>
      <c r="F242" s="107"/>
      <c r="G242" s="107"/>
      <c r="H242" s="107"/>
      <c r="I242" s="107"/>
      <c r="K242" s="3"/>
      <c r="L242" s="3"/>
      <c r="M242" s="3"/>
      <c r="N242" s="3"/>
      <c r="O242" s="3"/>
      <c r="P242" s="3"/>
      <c r="Q242" s="3"/>
      <c r="R242" s="3"/>
      <c r="S242" s="3"/>
      <c r="U242" s="3"/>
      <c r="V242" s="3"/>
      <c r="W242" s="3"/>
      <c r="Y242" s="3"/>
      <c r="Z242" s="3"/>
      <c r="AA242" s="3"/>
    </row>
    <row r="243" ht="14.25" customHeight="1">
      <c r="A243" s="2"/>
      <c r="B243" s="107"/>
      <c r="C243" s="2"/>
      <c r="D243" s="107"/>
      <c r="E243" s="107"/>
      <c r="F243" s="107"/>
      <c r="G243" s="107"/>
      <c r="H243" s="107"/>
      <c r="I243" s="107"/>
      <c r="K243" s="3"/>
      <c r="L243" s="3"/>
      <c r="M243" s="3"/>
      <c r="N243" s="3"/>
      <c r="O243" s="3"/>
      <c r="P243" s="3"/>
      <c r="Q243" s="3"/>
      <c r="R243" s="3"/>
      <c r="S243" s="3"/>
      <c r="U243" s="3"/>
      <c r="V243" s="3"/>
      <c r="W243" s="3"/>
      <c r="Y243" s="3"/>
      <c r="Z243" s="3"/>
      <c r="AA243" s="3"/>
    </row>
    <row r="244" ht="14.25" customHeight="1">
      <c r="A244" s="2"/>
      <c r="B244" s="107"/>
      <c r="C244" s="2"/>
      <c r="D244" s="107"/>
      <c r="E244" s="107"/>
      <c r="F244" s="107"/>
      <c r="G244" s="107"/>
      <c r="H244" s="107"/>
      <c r="I244" s="107"/>
      <c r="K244" s="3"/>
      <c r="L244" s="3"/>
      <c r="M244" s="3"/>
      <c r="N244" s="3"/>
      <c r="O244" s="3"/>
      <c r="P244" s="3"/>
      <c r="Q244" s="3"/>
      <c r="R244" s="3"/>
      <c r="S244" s="3"/>
      <c r="U244" s="3"/>
      <c r="V244" s="3"/>
      <c r="W244" s="3"/>
      <c r="Y244" s="3"/>
      <c r="Z244" s="3"/>
      <c r="AA244" s="3"/>
    </row>
    <row r="245" ht="14.25" customHeight="1">
      <c r="A245" s="2"/>
      <c r="B245" s="107"/>
      <c r="C245" s="2"/>
      <c r="D245" s="107"/>
      <c r="E245" s="107"/>
      <c r="F245" s="107"/>
      <c r="G245" s="107"/>
      <c r="H245" s="107"/>
      <c r="I245" s="107"/>
      <c r="K245" s="3"/>
      <c r="L245" s="3"/>
      <c r="M245" s="3"/>
      <c r="N245" s="3"/>
      <c r="O245" s="3"/>
      <c r="P245" s="3"/>
      <c r="Q245" s="3"/>
      <c r="R245" s="3"/>
      <c r="S245" s="3"/>
      <c r="U245" s="3"/>
      <c r="V245" s="3"/>
      <c r="W245" s="3"/>
      <c r="Y245" s="3"/>
      <c r="Z245" s="3"/>
      <c r="AA245" s="3"/>
    </row>
    <row r="246" ht="14.25" customHeight="1">
      <c r="A246" s="2"/>
      <c r="B246" s="107"/>
      <c r="C246" s="2"/>
      <c r="D246" s="107"/>
      <c r="E246" s="107"/>
      <c r="F246" s="107"/>
      <c r="G246" s="107"/>
      <c r="H246" s="107"/>
      <c r="I246" s="107"/>
      <c r="K246" s="3"/>
      <c r="L246" s="3"/>
      <c r="M246" s="3"/>
      <c r="N246" s="3"/>
      <c r="O246" s="3"/>
      <c r="P246" s="3"/>
      <c r="Q246" s="3"/>
      <c r="R246" s="3"/>
      <c r="S246" s="3"/>
      <c r="U246" s="3"/>
      <c r="V246" s="3"/>
      <c r="W246" s="3"/>
      <c r="Y246" s="3"/>
      <c r="Z246" s="3"/>
      <c r="AA246" s="3"/>
    </row>
    <row r="247" ht="14.25" customHeight="1">
      <c r="A247" s="2"/>
      <c r="B247" s="107"/>
      <c r="C247" s="2"/>
      <c r="D247" s="107"/>
      <c r="E247" s="107"/>
      <c r="F247" s="107"/>
      <c r="G247" s="107"/>
      <c r="H247" s="107"/>
      <c r="I247" s="107"/>
      <c r="K247" s="3"/>
      <c r="L247" s="3"/>
      <c r="M247" s="3"/>
      <c r="N247" s="3"/>
      <c r="O247" s="3"/>
      <c r="P247" s="3"/>
      <c r="Q247" s="3"/>
      <c r="R247" s="3"/>
      <c r="S247" s="3"/>
      <c r="U247" s="3"/>
      <c r="V247" s="3"/>
      <c r="W247" s="3"/>
      <c r="Y247" s="3"/>
      <c r="Z247" s="3"/>
      <c r="AA247" s="3"/>
    </row>
    <row r="248" ht="14.25" customHeight="1">
      <c r="A248" s="2"/>
      <c r="B248" s="107"/>
      <c r="C248" s="2"/>
      <c r="D248" s="107"/>
      <c r="E248" s="107"/>
      <c r="F248" s="107"/>
      <c r="G248" s="107"/>
      <c r="H248" s="107"/>
      <c r="I248" s="107"/>
      <c r="K248" s="3"/>
      <c r="L248" s="3"/>
      <c r="M248" s="3"/>
      <c r="N248" s="3"/>
      <c r="O248" s="3"/>
      <c r="P248" s="3"/>
      <c r="Q248" s="3"/>
      <c r="R248" s="3"/>
      <c r="S248" s="3"/>
      <c r="U248" s="3"/>
      <c r="V248" s="3"/>
      <c r="W248" s="3"/>
      <c r="Y248" s="3"/>
      <c r="Z248" s="3"/>
      <c r="AA248" s="3"/>
    </row>
    <row r="249" ht="14.25" customHeight="1">
      <c r="A249" s="2"/>
      <c r="B249" s="107"/>
      <c r="C249" s="2"/>
      <c r="D249" s="107"/>
      <c r="E249" s="107"/>
      <c r="F249" s="107"/>
      <c r="G249" s="107"/>
      <c r="H249" s="107"/>
      <c r="I249" s="107"/>
      <c r="K249" s="3"/>
      <c r="L249" s="3"/>
      <c r="M249" s="3"/>
      <c r="N249" s="3"/>
      <c r="O249" s="3"/>
      <c r="P249" s="3"/>
      <c r="Q249" s="3"/>
      <c r="R249" s="3"/>
      <c r="S249" s="3"/>
      <c r="U249" s="3"/>
      <c r="V249" s="3"/>
      <c r="W249" s="3"/>
      <c r="Y249" s="3"/>
      <c r="Z249" s="3"/>
      <c r="AA249" s="3"/>
    </row>
    <row r="250" ht="14.25" customHeight="1">
      <c r="A250" s="2"/>
      <c r="B250" s="107"/>
      <c r="C250" s="2"/>
      <c r="D250" s="107"/>
      <c r="E250" s="107"/>
      <c r="F250" s="107"/>
      <c r="G250" s="107"/>
      <c r="H250" s="107"/>
      <c r="I250" s="107"/>
      <c r="K250" s="3"/>
      <c r="L250" s="3"/>
      <c r="M250" s="3"/>
      <c r="N250" s="3"/>
      <c r="O250" s="3"/>
      <c r="P250" s="3"/>
      <c r="Q250" s="3"/>
      <c r="R250" s="3"/>
      <c r="S250" s="3"/>
      <c r="U250" s="3"/>
      <c r="V250" s="3"/>
      <c r="W250" s="3"/>
      <c r="Y250" s="3"/>
      <c r="Z250" s="3"/>
      <c r="AA250" s="3"/>
    </row>
    <row r="251" ht="14.25" customHeight="1">
      <c r="A251" s="2"/>
      <c r="B251" s="107"/>
      <c r="C251" s="2"/>
      <c r="D251" s="107"/>
      <c r="E251" s="107"/>
      <c r="F251" s="107"/>
      <c r="G251" s="107"/>
      <c r="H251" s="107"/>
      <c r="I251" s="107"/>
      <c r="K251" s="3"/>
      <c r="L251" s="3"/>
      <c r="M251" s="3"/>
      <c r="N251" s="3"/>
      <c r="O251" s="3"/>
      <c r="P251" s="3"/>
      <c r="Q251" s="3"/>
      <c r="R251" s="3"/>
      <c r="S251" s="3"/>
      <c r="U251" s="3"/>
      <c r="V251" s="3"/>
      <c r="W251" s="3"/>
      <c r="Y251" s="3"/>
      <c r="Z251" s="3"/>
      <c r="AA251" s="3"/>
    </row>
    <row r="252" ht="14.25" customHeight="1">
      <c r="A252" s="2"/>
      <c r="B252" s="107"/>
      <c r="C252" s="2"/>
      <c r="D252" s="107"/>
      <c r="E252" s="107"/>
      <c r="F252" s="107"/>
      <c r="G252" s="107"/>
      <c r="H252" s="107"/>
      <c r="I252" s="107"/>
      <c r="K252" s="3"/>
      <c r="L252" s="3"/>
      <c r="M252" s="3"/>
      <c r="N252" s="3"/>
      <c r="O252" s="3"/>
      <c r="P252" s="3"/>
      <c r="Q252" s="3"/>
      <c r="R252" s="3"/>
      <c r="S252" s="3"/>
      <c r="U252" s="3"/>
      <c r="V252" s="3"/>
      <c r="W252" s="3"/>
      <c r="Y252" s="3"/>
      <c r="Z252" s="3"/>
      <c r="AA252" s="3"/>
    </row>
    <row r="253" ht="14.25" customHeight="1">
      <c r="A253" s="2"/>
      <c r="B253" s="107"/>
      <c r="C253" s="2"/>
      <c r="D253" s="107"/>
      <c r="E253" s="107"/>
      <c r="F253" s="107"/>
      <c r="G253" s="107"/>
      <c r="H253" s="107"/>
      <c r="I253" s="107"/>
      <c r="K253" s="3"/>
      <c r="L253" s="3"/>
      <c r="M253" s="3"/>
      <c r="N253" s="3"/>
      <c r="O253" s="3"/>
      <c r="P253" s="3"/>
      <c r="Q253" s="3"/>
      <c r="R253" s="3"/>
      <c r="S253" s="3"/>
      <c r="U253" s="3"/>
      <c r="V253" s="3"/>
      <c r="W253" s="3"/>
      <c r="Y253" s="3"/>
      <c r="Z253" s="3"/>
      <c r="AA253" s="3"/>
    </row>
    <row r="254" ht="14.25" customHeight="1">
      <c r="A254" s="2"/>
      <c r="B254" s="107"/>
      <c r="C254" s="2"/>
      <c r="D254" s="107"/>
      <c r="E254" s="107"/>
      <c r="F254" s="107"/>
      <c r="G254" s="107"/>
      <c r="H254" s="107"/>
      <c r="I254" s="107"/>
      <c r="K254" s="3"/>
      <c r="L254" s="3"/>
      <c r="M254" s="3"/>
      <c r="N254" s="3"/>
      <c r="O254" s="3"/>
      <c r="P254" s="3"/>
      <c r="Q254" s="3"/>
      <c r="R254" s="3"/>
      <c r="S254" s="3"/>
      <c r="U254" s="3"/>
      <c r="V254" s="3"/>
      <c r="W254" s="3"/>
      <c r="Y254" s="3"/>
      <c r="Z254" s="3"/>
      <c r="AA254" s="3"/>
    </row>
    <row r="255" ht="14.25" customHeight="1">
      <c r="A255" s="2"/>
      <c r="B255" s="107"/>
      <c r="C255" s="2"/>
      <c r="D255" s="107"/>
      <c r="E255" s="107"/>
      <c r="F255" s="107"/>
      <c r="G255" s="107"/>
      <c r="H255" s="107"/>
      <c r="I255" s="107"/>
      <c r="K255" s="3"/>
      <c r="L255" s="3"/>
      <c r="M255" s="3"/>
      <c r="N255" s="3"/>
      <c r="O255" s="3"/>
      <c r="P255" s="3"/>
      <c r="Q255" s="3"/>
      <c r="R255" s="3"/>
      <c r="S255" s="3"/>
      <c r="U255" s="3"/>
      <c r="V255" s="3"/>
      <c r="W255" s="3"/>
      <c r="Y255" s="3"/>
      <c r="Z255" s="3"/>
      <c r="AA255" s="3"/>
    </row>
    <row r="256" ht="14.25" customHeight="1">
      <c r="A256" s="2"/>
      <c r="B256" s="107"/>
      <c r="C256" s="2"/>
      <c r="D256" s="107"/>
      <c r="E256" s="107"/>
      <c r="F256" s="107"/>
      <c r="G256" s="107"/>
      <c r="H256" s="107"/>
      <c r="I256" s="107"/>
      <c r="K256" s="3"/>
      <c r="L256" s="3"/>
      <c r="M256" s="3"/>
      <c r="N256" s="3"/>
      <c r="O256" s="3"/>
      <c r="P256" s="3"/>
      <c r="Q256" s="3"/>
      <c r="R256" s="3"/>
      <c r="S256" s="3"/>
      <c r="U256" s="3"/>
      <c r="V256" s="3"/>
      <c r="W256" s="3"/>
      <c r="Y256" s="3"/>
      <c r="Z256" s="3"/>
      <c r="AA256" s="3"/>
    </row>
    <row r="257" ht="14.25" customHeight="1">
      <c r="A257" s="2"/>
      <c r="B257" s="107"/>
      <c r="C257" s="2"/>
      <c r="D257" s="107"/>
      <c r="E257" s="107"/>
      <c r="F257" s="107"/>
      <c r="G257" s="107"/>
      <c r="H257" s="107"/>
      <c r="I257" s="107"/>
      <c r="K257" s="3"/>
      <c r="L257" s="3"/>
      <c r="M257" s="3"/>
      <c r="N257" s="3"/>
      <c r="O257" s="3"/>
      <c r="P257" s="3"/>
      <c r="Q257" s="3"/>
      <c r="R257" s="3"/>
      <c r="S257" s="3"/>
      <c r="U257" s="3"/>
      <c r="V257" s="3"/>
      <c r="W257" s="3"/>
      <c r="Y257" s="3"/>
      <c r="Z257" s="3"/>
      <c r="AA257" s="3"/>
    </row>
    <row r="258" ht="14.25" customHeight="1">
      <c r="A258" s="2"/>
      <c r="B258" s="107"/>
      <c r="C258" s="2"/>
      <c r="D258" s="107"/>
      <c r="E258" s="107"/>
      <c r="F258" s="107"/>
      <c r="G258" s="107"/>
      <c r="H258" s="107"/>
      <c r="I258" s="107"/>
      <c r="K258" s="3"/>
      <c r="L258" s="3"/>
      <c r="M258" s="3"/>
      <c r="N258" s="3"/>
      <c r="O258" s="3"/>
      <c r="P258" s="3"/>
      <c r="Q258" s="3"/>
      <c r="R258" s="3"/>
      <c r="S258" s="3"/>
      <c r="U258" s="3"/>
      <c r="V258" s="3"/>
      <c r="W258" s="3"/>
      <c r="Y258" s="3"/>
      <c r="Z258" s="3"/>
      <c r="AA258" s="3"/>
    </row>
    <row r="259" ht="14.25" customHeight="1">
      <c r="A259" s="2"/>
      <c r="B259" s="107"/>
      <c r="C259" s="2"/>
      <c r="D259" s="107"/>
      <c r="E259" s="107"/>
      <c r="F259" s="107"/>
      <c r="G259" s="107"/>
      <c r="H259" s="107"/>
      <c r="I259" s="107"/>
      <c r="K259" s="3"/>
      <c r="L259" s="3"/>
      <c r="M259" s="3"/>
      <c r="N259" s="3"/>
      <c r="O259" s="3"/>
      <c r="P259" s="3"/>
      <c r="Q259" s="3"/>
      <c r="R259" s="3"/>
      <c r="S259" s="3"/>
      <c r="U259" s="3"/>
      <c r="V259" s="3"/>
      <c r="W259" s="3"/>
      <c r="Y259" s="3"/>
      <c r="Z259" s="3"/>
      <c r="AA259" s="3"/>
    </row>
    <row r="260" ht="14.25" customHeight="1">
      <c r="A260" s="2"/>
      <c r="B260" s="107"/>
      <c r="C260" s="2"/>
      <c r="D260" s="107"/>
      <c r="E260" s="107"/>
      <c r="F260" s="107"/>
      <c r="G260" s="107"/>
      <c r="H260" s="107"/>
      <c r="I260" s="107"/>
      <c r="K260" s="3"/>
      <c r="L260" s="3"/>
      <c r="M260" s="3"/>
      <c r="N260" s="3"/>
      <c r="O260" s="3"/>
      <c r="P260" s="3"/>
      <c r="Q260" s="3"/>
      <c r="R260" s="3"/>
      <c r="S260" s="3"/>
      <c r="U260" s="3"/>
      <c r="V260" s="3"/>
      <c r="W260" s="3"/>
      <c r="Y260" s="3"/>
      <c r="Z260" s="3"/>
      <c r="AA260" s="3"/>
    </row>
    <row r="261" ht="14.25" customHeight="1">
      <c r="A261" s="2"/>
      <c r="B261" s="107"/>
      <c r="C261" s="2"/>
      <c r="D261" s="107"/>
      <c r="E261" s="107"/>
      <c r="F261" s="107"/>
      <c r="G261" s="107"/>
      <c r="H261" s="107"/>
      <c r="I261" s="107"/>
      <c r="K261" s="3"/>
      <c r="L261" s="3"/>
      <c r="M261" s="3"/>
      <c r="N261" s="3"/>
      <c r="O261" s="3"/>
      <c r="P261" s="3"/>
      <c r="Q261" s="3"/>
      <c r="R261" s="3"/>
      <c r="S261" s="3"/>
      <c r="U261" s="3"/>
      <c r="V261" s="3"/>
      <c r="W261" s="3"/>
      <c r="Y261" s="3"/>
      <c r="Z261" s="3"/>
      <c r="AA261" s="3"/>
    </row>
    <row r="262" ht="14.25" customHeight="1">
      <c r="A262" s="2"/>
      <c r="B262" s="107"/>
      <c r="C262" s="2"/>
      <c r="D262" s="107"/>
      <c r="E262" s="107"/>
      <c r="F262" s="107"/>
      <c r="G262" s="107"/>
      <c r="H262" s="107"/>
      <c r="I262" s="107"/>
      <c r="K262" s="3"/>
      <c r="L262" s="3"/>
      <c r="M262" s="3"/>
      <c r="N262" s="3"/>
      <c r="O262" s="3"/>
      <c r="P262" s="3"/>
      <c r="Q262" s="3"/>
      <c r="R262" s="3"/>
      <c r="S262" s="3"/>
      <c r="U262" s="3"/>
      <c r="V262" s="3"/>
      <c r="W262" s="3"/>
      <c r="Y262" s="3"/>
      <c r="Z262" s="3"/>
      <c r="AA262" s="3"/>
    </row>
    <row r="263" ht="14.25" customHeight="1">
      <c r="A263" s="2"/>
      <c r="B263" s="107"/>
      <c r="C263" s="2"/>
      <c r="D263" s="107"/>
      <c r="E263" s="107"/>
      <c r="F263" s="107"/>
      <c r="G263" s="107"/>
      <c r="H263" s="107"/>
      <c r="I263" s="107"/>
      <c r="K263" s="3"/>
      <c r="L263" s="3"/>
      <c r="M263" s="3"/>
      <c r="N263" s="3"/>
      <c r="O263" s="3"/>
      <c r="P263" s="3"/>
      <c r="Q263" s="3"/>
      <c r="R263" s="3"/>
      <c r="S263" s="3"/>
      <c r="U263" s="3"/>
      <c r="V263" s="3"/>
      <c r="W263" s="3"/>
      <c r="Y263" s="3"/>
      <c r="Z263" s="3"/>
      <c r="AA263" s="3"/>
    </row>
    <row r="264" ht="14.25" customHeight="1">
      <c r="A264" s="2"/>
      <c r="B264" s="107"/>
      <c r="C264" s="2"/>
      <c r="D264" s="107"/>
      <c r="E264" s="107"/>
      <c r="F264" s="107"/>
      <c r="G264" s="107"/>
      <c r="H264" s="107"/>
      <c r="I264" s="107"/>
      <c r="K264" s="3"/>
      <c r="L264" s="3"/>
      <c r="M264" s="3"/>
      <c r="N264" s="3"/>
      <c r="O264" s="3"/>
      <c r="P264" s="3"/>
      <c r="Q264" s="3"/>
      <c r="R264" s="3"/>
      <c r="S264" s="3"/>
      <c r="U264" s="3"/>
      <c r="V264" s="3"/>
      <c r="W264" s="3"/>
      <c r="Y264" s="3"/>
      <c r="Z264" s="3"/>
      <c r="AA264" s="3"/>
    </row>
    <row r="265" ht="14.25" customHeight="1">
      <c r="A265" s="2"/>
      <c r="B265" s="107"/>
      <c r="C265" s="2"/>
      <c r="D265" s="107"/>
      <c r="E265" s="107"/>
      <c r="F265" s="107"/>
      <c r="G265" s="107"/>
      <c r="H265" s="107"/>
      <c r="I265" s="107"/>
      <c r="K265" s="3"/>
      <c r="L265" s="3"/>
      <c r="M265" s="3"/>
      <c r="N265" s="3"/>
      <c r="O265" s="3"/>
      <c r="P265" s="3"/>
      <c r="Q265" s="3"/>
      <c r="R265" s="3"/>
      <c r="S265" s="3"/>
      <c r="U265" s="3"/>
      <c r="V265" s="3"/>
      <c r="W265" s="3"/>
      <c r="Y265" s="3"/>
      <c r="Z265" s="3"/>
      <c r="AA265" s="3"/>
    </row>
    <row r="266" ht="14.25" customHeight="1">
      <c r="A266" s="2"/>
      <c r="B266" s="107"/>
      <c r="C266" s="2"/>
      <c r="D266" s="107"/>
      <c r="E266" s="107"/>
      <c r="F266" s="107"/>
      <c r="G266" s="107"/>
      <c r="H266" s="107"/>
      <c r="I266" s="107"/>
      <c r="K266" s="3"/>
      <c r="L266" s="3"/>
      <c r="M266" s="3"/>
      <c r="N266" s="3"/>
      <c r="O266" s="3"/>
      <c r="P266" s="3"/>
      <c r="Q266" s="3"/>
      <c r="R266" s="3"/>
      <c r="S266" s="3"/>
      <c r="U266" s="3"/>
      <c r="V266" s="3"/>
      <c r="W266" s="3"/>
      <c r="Y266" s="3"/>
      <c r="Z266" s="3"/>
      <c r="AA266" s="3"/>
    </row>
    <row r="267" ht="14.25" customHeight="1">
      <c r="A267" s="2"/>
      <c r="B267" s="107"/>
      <c r="C267" s="2"/>
      <c r="D267" s="107"/>
      <c r="E267" s="107"/>
      <c r="F267" s="107"/>
      <c r="G267" s="107"/>
      <c r="H267" s="107"/>
      <c r="I267" s="107"/>
      <c r="K267" s="3"/>
      <c r="L267" s="3"/>
      <c r="M267" s="3"/>
      <c r="N267" s="3"/>
      <c r="O267" s="3"/>
      <c r="P267" s="3"/>
      <c r="Q267" s="3"/>
      <c r="R267" s="3"/>
      <c r="S267" s="3"/>
      <c r="U267" s="3"/>
      <c r="V267" s="3"/>
      <c r="W267" s="3"/>
      <c r="Y267" s="3"/>
      <c r="Z267" s="3"/>
      <c r="AA267" s="3"/>
    </row>
    <row r="268" ht="14.25" customHeight="1">
      <c r="A268" s="2"/>
      <c r="B268" s="107"/>
      <c r="C268" s="2"/>
      <c r="D268" s="107"/>
      <c r="E268" s="107"/>
      <c r="F268" s="107"/>
      <c r="G268" s="107"/>
      <c r="H268" s="107"/>
      <c r="I268" s="107"/>
      <c r="K268" s="3"/>
      <c r="L268" s="3"/>
      <c r="M268" s="3"/>
      <c r="N268" s="3"/>
      <c r="O268" s="3"/>
      <c r="P268" s="3"/>
      <c r="Q268" s="3"/>
      <c r="R268" s="3"/>
      <c r="S268" s="3"/>
      <c r="U268" s="3"/>
      <c r="V268" s="3"/>
      <c r="W268" s="3"/>
      <c r="Y268" s="3"/>
      <c r="Z268" s="3"/>
      <c r="AA268" s="3"/>
    </row>
    <row r="269" ht="14.25" customHeight="1">
      <c r="A269" s="2"/>
      <c r="B269" s="107"/>
      <c r="C269" s="2"/>
      <c r="D269" s="107"/>
      <c r="E269" s="107"/>
      <c r="F269" s="107"/>
      <c r="G269" s="107"/>
      <c r="H269" s="107"/>
      <c r="I269" s="107"/>
      <c r="K269" s="3"/>
      <c r="L269" s="3"/>
      <c r="M269" s="3"/>
      <c r="N269" s="3"/>
      <c r="O269" s="3"/>
      <c r="P269" s="3"/>
      <c r="Q269" s="3"/>
      <c r="R269" s="3"/>
      <c r="S269" s="3"/>
      <c r="U269" s="3"/>
      <c r="V269" s="3"/>
      <c r="W269" s="3"/>
      <c r="Y269" s="3"/>
      <c r="Z269" s="3"/>
      <c r="AA269" s="3"/>
    </row>
    <row r="270" ht="14.25" customHeight="1">
      <c r="A270" s="2"/>
      <c r="B270" s="107"/>
      <c r="C270" s="2"/>
      <c r="D270" s="107"/>
      <c r="E270" s="107"/>
      <c r="F270" s="107"/>
      <c r="G270" s="107"/>
      <c r="H270" s="107"/>
      <c r="I270" s="107"/>
      <c r="K270" s="3"/>
      <c r="L270" s="3"/>
      <c r="M270" s="3"/>
      <c r="N270" s="3"/>
      <c r="O270" s="3"/>
      <c r="P270" s="3"/>
      <c r="Q270" s="3"/>
      <c r="R270" s="3"/>
      <c r="S270" s="3"/>
      <c r="U270" s="3"/>
      <c r="V270" s="3"/>
      <c r="W270" s="3"/>
      <c r="Y270" s="3"/>
      <c r="Z270" s="3"/>
      <c r="AA270" s="3"/>
    </row>
    <row r="271" ht="14.25" customHeight="1">
      <c r="A271" s="2"/>
      <c r="B271" s="107"/>
      <c r="C271" s="2"/>
      <c r="D271" s="107"/>
      <c r="E271" s="107"/>
      <c r="F271" s="107"/>
      <c r="G271" s="107"/>
      <c r="H271" s="107"/>
      <c r="I271" s="107"/>
      <c r="K271" s="3"/>
      <c r="L271" s="3"/>
      <c r="M271" s="3"/>
      <c r="N271" s="3"/>
      <c r="O271" s="3"/>
      <c r="P271" s="3"/>
      <c r="Q271" s="3"/>
      <c r="R271" s="3"/>
      <c r="S271" s="3"/>
      <c r="U271" s="3"/>
      <c r="V271" s="3"/>
      <c r="W271" s="3"/>
      <c r="Y271" s="3"/>
      <c r="Z271" s="3"/>
      <c r="AA271" s="3"/>
    </row>
    <row r="272" ht="14.25" customHeight="1">
      <c r="A272" s="2"/>
      <c r="B272" s="107"/>
      <c r="C272" s="2"/>
      <c r="D272" s="107"/>
      <c r="E272" s="107"/>
      <c r="F272" s="107"/>
      <c r="G272" s="107"/>
      <c r="H272" s="107"/>
      <c r="I272" s="107"/>
      <c r="K272" s="3"/>
      <c r="L272" s="3"/>
      <c r="M272" s="3"/>
      <c r="N272" s="3"/>
      <c r="O272" s="3"/>
      <c r="P272" s="3"/>
      <c r="Q272" s="3"/>
      <c r="R272" s="3"/>
      <c r="S272" s="3"/>
      <c r="U272" s="3"/>
      <c r="V272" s="3"/>
      <c r="W272" s="3"/>
      <c r="Y272" s="3"/>
      <c r="Z272" s="3"/>
      <c r="AA272" s="3"/>
    </row>
    <row r="273" ht="14.25" customHeight="1">
      <c r="A273" s="2"/>
      <c r="B273" s="107"/>
      <c r="C273" s="2"/>
      <c r="D273" s="107"/>
      <c r="E273" s="107"/>
      <c r="F273" s="107"/>
      <c r="G273" s="107"/>
      <c r="H273" s="107"/>
      <c r="I273" s="107"/>
      <c r="K273" s="3"/>
      <c r="L273" s="3"/>
      <c r="M273" s="3"/>
      <c r="N273" s="3"/>
      <c r="O273" s="3"/>
      <c r="P273" s="3"/>
      <c r="Q273" s="3"/>
      <c r="R273" s="3"/>
      <c r="S273" s="3"/>
      <c r="U273" s="3"/>
      <c r="V273" s="3"/>
      <c r="W273" s="3"/>
      <c r="Y273" s="3"/>
      <c r="Z273" s="3"/>
      <c r="AA273" s="3"/>
    </row>
    <row r="274" ht="14.25" customHeight="1">
      <c r="A274" s="2"/>
      <c r="B274" s="107"/>
      <c r="C274" s="2"/>
      <c r="D274" s="107"/>
      <c r="E274" s="107"/>
      <c r="F274" s="107"/>
      <c r="G274" s="107"/>
      <c r="H274" s="107"/>
      <c r="I274" s="107"/>
      <c r="K274" s="3"/>
      <c r="L274" s="3"/>
      <c r="M274" s="3"/>
      <c r="N274" s="3"/>
      <c r="O274" s="3"/>
      <c r="P274" s="3"/>
      <c r="Q274" s="3"/>
      <c r="R274" s="3"/>
      <c r="S274" s="3"/>
      <c r="U274" s="3"/>
      <c r="V274" s="3"/>
      <c r="W274" s="3"/>
      <c r="Y274" s="3"/>
      <c r="Z274" s="3"/>
      <c r="AA274" s="3"/>
    </row>
    <row r="275" ht="14.25" customHeight="1">
      <c r="A275" s="2"/>
      <c r="B275" s="107"/>
      <c r="C275" s="2"/>
      <c r="D275" s="107"/>
      <c r="E275" s="107"/>
      <c r="F275" s="107"/>
      <c r="G275" s="107"/>
      <c r="H275" s="107"/>
      <c r="I275" s="107"/>
      <c r="K275" s="3"/>
      <c r="L275" s="3"/>
      <c r="M275" s="3"/>
      <c r="N275" s="3"/>
      <c r="O275" s="3"/>
      <c r="P275" s="3"/>
      <c r="Q275" s="3"/>
      <c r="R275" s="3"/>
      <c r="S275" s="3"/>
      <c r="U275" s="3"/>
      <c r="V275" s="3"/>
      <c r="W275" s="3"/>
      <c r="Y275" s="3"/>
      <c r="Z275" s="3"/>
      <c r="AA275" s="3"/>
    </row>
    <row r="276" ht="14.25" customHeight="1">
      <c r="A276" s="2"/>
      <c r="B276" s="107"/>
      <c r="C276" s="2"/>
      <c r="D276" s="107"/>
      <c r="E276" s="107"/>
      <c r="F276" s="107"/>
      <c r="G276" s="107"/>
      <c r="H276" s="107"/>
      <c r="I276" s="107"/>
      <c r="K276" s="3"/>
      <c r="L276" s="3"/>
      <c r="M276" s="3"/>
      <c r="N276" s="3"/>
      <c r="O276" s="3"/>
      <c r="P276" s="3"/>
      <c r="Q276" s="3"/>
      <c r="R276" s="3"/>
      <c r="S276" s="3"/>
      <c r="U276" s="3"/>
      <c r="V276" s="3"/>
      <c r="W276" s="3"/>
      <c r="Y276" s="3"/>
      <c r="Z276" s="3"/>
      <c r="AA276" s="3"/>
    </row>
    <row r="277" ht="14.25" customHeight="1">
      <c r="A277" s="2"/>
      <c r="B277" s="107"/>
      <c r="C277" s="2"/>
      <c r="D277" s="107"/>
      <c r="E277" s="107"/>
      <c r="F277" s="107"/>
      <c r="G277" s="107"/>
      <c r="H277" s="107"/>
      <c r="I277" s="107"/>
      <c r="K277" s="3"/>
      <c r="L277" s="3"/>
      <c r="M277" s="3"/>
      <c r="N277" s="3"/>
      <c r="O277" s="3"/>
      <c r="P277" s="3"/>
      <c r="Q277" s="3"/>
      <c r="R277" s="3"/>
      <c r="S277" s="3"/>
      <c r="U277" s="3"/>
      <c r="V277" s="3"/>
      <c r="W277" s="3"/>
      <c r="Y277" s="3"/>
      <c r="Z277" s="3"/>
      <c r="AA277" s="3"/>
    </row>
    <row r="278" ht="14.25" customHeight="1">
      <c r="A278" s="2"/>
      <c r="B278" s="107"/>
      <c r="C278" s="2"/>
      <c r="D278" s="107"/>
      <c r="E278" s="107"/>
      <c r="F278" s="107"/>
      <c r="G278" s="107"/>
      <c r="H278" s="107"/>
      <c r="I278" s="107"/>
      <c r="K278" s="3"/>
      <c r="L278" s="3"/>
      <c r="M278" s="3"/>
      <c r="N278" s="3"/>
      <c r="O278" s="3"/>
      <c r="P278" s="3"/>
      <c r="Q278" s="3"/>
      <c r="R278" s="3"/>
      <c r="S278" s="3"/>
      <c r="U278" s="3"/>
      <c r="V278" s="3"/>
      <c r="W278" s="3"/>
      <c r="Y278" s="3"/>
      <c r="Z278" s="3"/>
      <c r="AA278" s="3"/>
    </row>
    <row r="279" ht="14.25" customHeight="1">
      <c r="A279" s="2"/>
      <c r="B279" s="107"/>
      <c r="C279" s="2"/>
      <c r="D279" s="107"/>
      <c r="E279" s="107"/>
      <c r="F279" s="107"/>
      <c r="G279" s="107"/>
      <c r="H279" s="107"/>
      <c r="I279" s="107"/>
      <c r="K279" s="3"/>
      <c r="L279" s="3"/>
      <c r="M279" s="3"/>
      <c r="N279" s="3"/>
      <c r="O279" s="3"/>
      <c r="P279" s="3"/>
      <c r="Q279" s="3"/>
      <c r="R279" s="3"/>
      <c r="S279" s="3"/>
      <c r="U279" s="3"/>
      <c r="V279" s="3"/>
      <c r="W279" s="3"/>
      <c r="Y279" s="3"/>
      <c r="Z279" s="3"/>
      <c r="AA279" s="3"/>
    </row>
    <row r="280" ht="14.25" customHeight="1">
      <c r="A280" s="2"/>
      <c r="B280" s="107"/>
      <c r="C280" s="2"/>
      <c r="D280" s="107"/>
      <c r="E280" s="107"/>
      <c r="F280" s="107"/>
      <c r="G280" s="107"/>
      <c r="H280" s="107"/>
      <c r="I280" s="107"/>
      <c r="K280" s="3"/>
      <c r="L280" s="3"/>
      <c r="M280" s="3"/>
      <c r="N280" s="3"/>
      <c r="O280" s="3"/>
      <c r="P280" s="3"/>
      <c r="Q280" s="3"/>
      <c r="R280" s="3"/>
      <c r="S280" s="3"/>
      <c r="U280" s="3"/>
      <c r="V280" s="3"/>
      <c r="W280" s="3"/>
      <c r="Y280" s="3"/>
      <c r="Z280" s="3"/>
      <c r="AA280" s="3"/>
    </row>
    <row r="281" ht="14.25" customHeight="1">
      <c r="A281" s="2"/>
      <c r="B281" s="107"/>
      <c r="C281" s="2"/>
      <c r="D281" s="107"/>
      <c r="E281" s="107"/>
      <c r="F281" s="107"/>
      <c r="G281" s="107"/>
      <c r="H281" s="107"/>
      <c r="I281" s="107"/>
      <c r="K281" s="3"/>
      <c r="L281" s="3"/>
      <c r="M281" s="3"/>
      <c r="N281" s="3"/>
      <c r="O281" s="3"/>
      <c r="P281" s="3"/>
      <c r="Q281" s="3"/>
      <c r="R281" s="3"/>
      <c r="S281" s="3"/>
      <c r="U281" s="3"/>
      <c r="V281" s="3"/>
      <c r="W281" s="3"/>
      <c r="Y281" s="3"/>
      <c r="Z281" s="3"/>
      <c r="AA281" s="3"/>
    </row>
    <row r="282" ht="14.25" customHeight="1">
      <c r="A282" s="2"/>
      <c r="B282" s="107"/>
      <c r="C282" s="2"/>
      <c r="D282" s="107"/>
      <c r="E282" s="107"/>
      <c r="F282" s="107"/>
      <c r="G282" s="107"/>
      <c r="H282" s="107"/>
      <c r="I282" s="107"/>
      <c r="K282" s="3"/>
      <c r="L282" s="3"/>
      <c r="M282" s="3"/>
      <c r="N282" s="3"/>
      <c r="O282" s="3"/>
      <c r="P282" s="3"/>
      <c r="Q282" s="3"/>
      <c r="R282" s="3"/>
      <c r="S282" s="3"/>
      <c r="U282" s="3"/>
      <c r="V282" s="3"/>
      <c r="W282" s="3"/>
      <c r="Y282" s="3"/>
      <c r="Z282" s="3"/>
      <c r="AA282" s="3"/>
    </row>
    <row r="283" ht="14.25" customHeight="1">
      <c r="A283" s="2"/>
      <c r="B283" s="107"/>
      <c r="C283" s="2"/>
      <c r="D283" s="107"/>
      <c r="E283" s="107"/>
      <c r="F283" s="107"/>
      <c r="G283" s="107"/>
      <c r="H283" s="107"/>
      <c r="I283" s="107"/>
      <c r="K283" s="3"/>
      <c r="L283" s="3"/>
      <c r="M283" s="3"/>
      <c r="N283" s="3"/>
      <c r="O283" s="3"/>
      <c r="P283" s="3"/>
      <c r="Q283" s="3"/>
      <c r="R283" s="3"/>
      <c r="S283" s="3"/>
      <c r="U283" s="3"/>
      <c r="V283" s="3"/>
      <c r="W283" s="3"/>
      <c r="Y283" s="3"/>
      <c r="Z283" s="3"/>
      <c r="AA283" s="3"/>
    </row>
    <row r="284" ht="14.25" customHeight="1">
      <c r="A284" s="2"/>
      <c r="B284" s="107"/>
      <c r="C284" s="2"/>
      <c r="D284" s="107"/>
      <c r="E284" s="107"/>
      <c r="F284" s="107"/>
      <c r="G284" s="107"/>
      <c r="H284" s="107"/>
      <c r="I284" s="107"/>
      <c r="K284" s="3"/>
      <c r="L284" s="3"/>
      <c r="M284" s="3"/>
      <c r="N284" s="3"/>
      <c r="O284" s="3"/>
      <c r="P284" s="3"/>
      <c r="Q284" s="3"/>
      <c r="R284" s="3"/>
      <c r="S284" s="3"/>
      <c r="U284" s="3"/>
      <c r="V284" s="3"/>
      <c r="W284" s="3"/>
      <c r="Y284" s="3"/>
      <c r="Z284" s="3"/>
      <c r="AA284" s="3"/>
    </row>
    <row r="285" ht="14.25" customHeight="1">
      <c r="A285" s="2"/>
      <c r="B285" s="107"/>
      <c r="C285" s="2"/>
      <c r="D285" s="107"/>
      <c r="E285" s="107"/>
      <c r="F285" s="107"/>
      <c r="G285" s="107"/>
      <c r="H285" s="107"/>
      <c r="I285" s="107"/>
      <c r="K285" s="3"/>
      <c r="L285" s="3"/>
      <c r="M285" s="3"/>
      <c r="N285" s="3"/>
      <c r="O285" s="3"/>
      <c r="P285" s="3"/>
      <c r="Q285" s="3"/>
      <c r="R285" s="3"/>
      <c r="S285" s="3"/>
      <c r="U285" s="3"/>
      <c r="V285" s="3"/>
      <c r="W285" s="3"/>
      <c r="Y285" s="3"/>
      <c r="Z285" s="3"/>
      <c r="AA285" s="3"/>
    </row>
    <row r="286" ht="14.25" customHeight="1">
      <c r="A286" s="2"/>
      <c r="B286" s="107"/>
      <c r="C286" s="2"/>
      <c r="D286" s="107"/>
      <c r="E286" s="107"/>
      <c r="F286" s="107"/>
      <c r="G286" s="107"/>
      <c r="H286" s="107"/>
      <c r="I286" s="107"/>
      <c r="K286" s="3"/>
      <c r="L286" s="3"/>
      <c r="M286" s="3"/>
      <c r="N286" s="3"/>
      <c r="O286" s="3"/>
      <c r="P286" s="3"/>
      <c r="Q286" s="3"/>
      <c r="R286" s="3"/>
      <c r="S286" s="3"/>
      <c r="U286" s="3"/>
      <c r="V286" s="3"/>
      <c r="W286" s="3"/>
      <c r="Y286" s="3"/>
      <c r="Z286" s="3"/>
      <c r="AA286" s="3"/>
    </row>
    <row r="287" ht="14.25" customHeight="1">
      <c r="A287" s="2"/>
      <c r="B287" s="107"/>
      <c r="C287" s="2"/>
      <c r="D287" s="107"/>
      <c r="E287" s="107"/>
      <c r="F287" s="107"/>
      <c r="G287" s="107"/>
      <c r="H287" s="107"/>
      <c r="I287" s="107"/>
      <c r="K287" s="3"/>
      <c r="L287" s="3"/>
      <c r="M287" s="3"/>
      <c r="N287" s="3"/>
      <c r="O287" s="3"/>
      <c r="P287" s="3"/>
      <c r="Q287" s="3"/>
      <c r="R287" s="3"/>
      <c r="S287" s="3"/>
      <c r="U287" s="3"/>
      <c r="V287" s="3"/>
      <c r="W287" s="3"/>
      <c r="Y287" s="3"/>
      <c r="Z287" s="3"/>
      <c r="AA287" s="3"/>
    </row>
    <row r="288" ht="14.25" customHeight="1">
      <c r="A288" s="2"/>
      <c r="B288" s="107"/>
      <c r="C288" s="2"/>
      <c r="D288" s="107"/>
      <c r="E288" s="107"/>
      <c r="F288" s="107"/>
      <c r="G288" s="107"/>
      <c r="H288" s="107"/>
      <c r="I288" s="107"/>
      <c r="K288" s="3"/>
      <c r="L288" s="3"/>
      <c r="M288" s="3"/>
      <c r="N288" s="3"/>
      <c r="O288" s="3"/>
      <c r="P288" s="3"/>
      <c r="Q288" s="3"/>
      <c r="R288" s="3"/>
      <c r="S288" s="3"/>
      <c r="U288" s="3"/>
      <c r="V288" s="3"/>
      <c r="W288" s="3"/>
      <c r="Y288" s="3"/>
      <c r="Z288" s="3"/>
      <c r="AA288" s="3"/>
    </row>
    <row r="289" ht="14.25" customHeight="1">
      <c r="A289" s="2"/>
      <c r="B289" s="107"/>
      <c r="C289" s="2"/>
      <c r="D289" s="107"/>
      <c r="E289" s="107"/>
      <c r="F289" s="107"/>
      <c r="G289" s="107"/>
      <c r="H289" s="107"/>
      <c r="I289" s="107"/>
      <c r="K289" s="3"/>
      <c r="L289" s="3"/>
      <c r="M289" s="3"/>
      <c r="N289" s="3"/>
      <c r="O289" s="3"/>
      <c r="P289" s="3"/>
      <c r="Q289" s="3"/>
      <c r="R289" s="3"/>
      <c r="S289" s="3"/>
      <c r="U289" s="3"/>
      <c r="V289" s="3"/>
      <c r="W289" s="3"/>
      <c r="Y289" s="3"/>
      <c r="Z289" s="3"/>
      <c r="AA289" s="3"/>
    </row>
    <row r="290" ht="14.25" customHeight="1">
      <c r="A290" s="2"/>
      <c r="B290" s="107"/>
      <c r="C290" s="2"/>
      <c r="D290" s="107"/>
      <c r="E290" s="107"/>
      <c r="F290" s="107"/>
      <c r="G290" s="107"/>
      <c r="H290" s="107"/>
      <c r="I290" s="107"/>
      <c r="K290" s="3"/>
      <c r="L290" s="3"/>
      <c r="M290" s="3"/>
      <c r="N290" s="3"/>
      <c r="O290" s="3"/>
      <c r="P290" s="3"/>
      <c r="Q290" s="3"/>
      <c r="R290" s="3"/>
      <c r="S290" s="3"/>
      <c r="U290" s="3"/>
      <c r="V290" s="3"/>
      <c r="W290" s="3"/>
      <c r="Y290" s="3"/>
      <c r="Z290" s="3"/>
      <c r="AA290" s="3"/>
    </row>
    <row r="291" ht="14.25" customHeight="1">
      <c r="A291" s="2"/>
      <c r="B291" s="107"/>
      <c r="C291" s="2"/>
      <c r="D291" s="107"/>
      <c r="E291" s="107"/>
      <c r="F291" s="107"/>
      <c r="G291" s="107"/>
      <c r="H291" s="107"/>
      <c r="I291" s="107"/>
      <c r="K291" s="3"/>
      <c r="L291" s="3"/>
      <c r="M291" s="3"/>
      <c r="N291" s="3"/>
      <c r="O291" s="3"/>
      <c r="P291" s="3"/>
      <c r="Q291" s="3"/>
      <c r="R291" s="3"/>
      <c r="S291" s="3"/>
      <c r="U291" s="3"/>
      <c r="V291" s="3"/>
      <c r="W291" s="3"/>
      <c r="Y291" s="3"/>
      <c r="Z291" s="3"/>
      <c r="AA291" s="3"/>
    </row>
    <row r="292" ht="14.25" customHeight="1">
      <c r="A292" s="2"/>
      <c r="B292" s="107"/>
      <c r="C292" s="2"/>
      <c r="D292" s="107"/>
      <c r="E292" s="107"/>
      <c r="F292" s="107"/>
      <c r="G292" s="107"/>
      <c r="H292" s="107"/>
      <c r="I292" s="107"/>
      <c r="K292" s="3"/>
      <c r="L292" s="3"/>
      <c r="M292" s="3"/>
      <c r="N292" s="3"/>
      <c r="O292" s="3"/>
      <c r="P292" s="3"/>
      <c r="Q292" s="3"/>
      <c r="R292" s="3"/>
      <c r="S292" s="3"/>
      <c r="U292" s="3"/>
      <c r="V292" s="3"/>
      <c r="W292" s="3"/>
      <c r="Y292" s="3"/>
      <c r="Z292" s="3"/>
      <c r="AA292" s="3"/>
    </row>
    <row r="293" ht="14.25" customHeight="1">
      <c r="A293" s="2"/>
      <c r="B293" s="107"/>
      <c r="C293" s="2"/>
      <c r="D293" s="107"/>
      <c r="E293" s="107"/>
      <c r="F293" s="107"/>
      <c r="G293" s="107"/>
      <c r="H293" s="107"/>
      <c r="I293" s="107"/>
      <c r="K293" s="3"/>
      <c r="L293" s="3"/>
      <c r="M293" s="3"/>
      <c r="N293" s="3"/>
      <c r="O293" s="3"/>
      <c r="P293" s="3"/>
      <c r="Q293" s="3"/>
      <c r="R293" s="3"/>
      <c r="S293" s="3"/>
      <c r="U293" s="3"/>
      <c r="V293" s="3"/>
      <c r="W293" s="3"/>
      <c r="Y293" s="3"/>
      <c r="Z293" s="3"/>
      <c r="AA293" s="3"/>
    </row>
    <row r="294" ht="14.25" customHeight="1">
      <c r="A294" s="2"/>
      <c r="B294" s="107"/>
      <c r="C294" s="2"/>
      <c r="D294" s="107"/>
      <c r="E294" s="107"/>
      <c r="F294" s="107"/>
      <c r="G294" s="107"/>
      <c r="H294" s="107"/>
      <c r="I294" s="107"/>
      <c r="K294" s="3"/>
      <c r="L294" s="3"/>
      <c r="M294" s="3"/>
      <c r="N294" s="3"/>
      <c r="O294" s="3"/>
      <c r="P294" s="3"/>
      <c r="Q294" s="3"/>
      <c r="R294" s="3"/>
      <c r="S294" s="3"/>
      <c r="U294" s="3"/>
      <c r="V294" s="3"/>
      <c r="W294" s="3"/>
      <c r="Y294" s="3"/>
      <c r="Z294" s="3"/>
      <c r="AA294" s="3"/>
    </row>
    <row r="295" ht="14.25" customHeight="1">
      <c r="A295" s="2"/>
      <c r="B295" s="107"/>
      <c r="C295" s="2"/>
      <c r="D295" s="107"/>
      <c r="E295" s="107"/>
      <c r="F295" s="107"/>
      <c r="G295" s="107"/>
      <c r="H295" s="107"/>
      <c r="I295" s="107"/>
      <c r="K295" s="3"/>
      <c r="L295" s="3"/>
      <c r="M295" s="3"/>
      <c r="N295" s="3"/>
      <c r="O295" s="3"/>
      <c r="P295" s="3"/>
      <c r="Q295" s="3"/>
      <c r="R295" s="3"/>
      <c r="S295" s="3"/>
      <c r="U295" s="3"/>
      <c r="V295" s="3"/>
      <c r="W295" s="3"/>
      <c r="Y295" s="3"/>
      <c r="Z295" s="3"/>
      <c r="AA295" s="3"/>
    </row>
    <row r="296" ht="14.25" customHeight="1">
      <c r="A296" s="2"/>
      <c r="B296" s="107"/>
      <c r="C296" s="2"/>
      <c r="D296" s="107"/>
      <c r="E296" s="107"/>
      <c r="F296" s="107"/>
      <c r="G296" s="107"/>
      <c r="H296" s="107"/>
      <c r="I296" s="107"/>
      <c r="K296" s="3"/>
      <c r="L296" s="3"/>
      <c r="M296" s="3"/>
      <c r="N296" s="3"/>
      <c r="O296" s="3"/>
      <c r="P296" s="3"/>
      <c r="Q296" s="3"/>
      <c r="R296" s="3"/>
      <c r="S296" s="3"/>
      <c r="U296" s="3"/>
      <c r="V296" s="3"/>
      <c r="W296" s="3"/>
      <c r="Y296" s="3"/>
      <c r="Z296" s="3"/>
      <c r="AA296" s="3"/>
    </row>
    <row r="297" ht="14.25" customHeight="1">
      <c r="A297" s="2"/>
      <c r="B297" s="107"/>
      <c r="C297" s="2"/>
      <c r="D297" s="107"/>
      <c r="E297" s="107"/>
      <c r="F297" s="107"/>
      <c r="G297" s="107"/>
      <c r="H297" s="107"/>
      <c r="I297" s="107"/>
      <c r="K297" s="3"/>
      <c r="L297" s="3"/>
      <c r="M297" s="3"/>
      <c r="N297" s="3"/>
      <c r="O297" s="3"/>
      <c r="P297" s="3"/>
      <c r="Q297" s="3"/>
      <c r="R297" s="3"/>
      <c r="S297" s="3"/>
      <c r="U297" s="3"/>
      <c r="V297" s="3"/>
      <c r="W297" s="3"/>
      <c r="Y297" s="3"/>
      <c r="Z297" s="3"/>
      <c r="AA297" s="3"/>
    </row>
    <row r="298" ht="14.25" customHeight="1">
      <c r="A298" s="2"/>
      <c r="B298" s="107"/>
      <c r="C298" s="2"/>
      <c r="D298" s="107"/>
      <c r="E298" s="107"/>
      <c r="F298" s="107"/>
      <c r="G298" s="107"/>
      <c r="H298" s="107"/>
      <c r="I298" s="107"/>
      <c r="K298" s="3"/>
      <c r="L298" s="3"/>
      <c r="M298" s="3"/>
      <c r="N298" s="3"/>
      <c r="O298" s="3"/>
      <c r="P298" s="3"/>
      <c r="Q298" s="3"/>
      <c r="R298" s="3"/>
      <c r="S298" s="3"/>
      <c r="U298" s="3"/>
      <c r="V298" s="3"/>
      <c r="W298" s="3"/>
      <c r="Y298" s="3"/>
      <c r="Z298" s="3"/>
      <c r="AA298" s="3"/>
    </row>
    <row r="299" ht="14.25" customHeight="1">
      <c r="A299" s="2"/>
      <c r="B299" s="107"/>
      <c r="C299" s="2"/>
      <c r="D299" s="107"/>
      <c r="E299" s="107"/>
      <c r="F299" s="107"/>
      <c r="G299" s="107"/>
      <c r="H299" s="107"/>
      <c r="I299" s="107"/>
      <c r="K299" s="3"/>
      <c r="L299" s="3"/>
      <c r="M299" s="3"/>
      <c r="N299" s="3"/>
      <c r="O299" s="3"/>
      <c r="P299" s="3"/>
      <c r="Q299" s="3"/>
      <c r="R299" s="3"/>
      <c r="S299" s="3"/>
      <c r="U299" s="3"/>
      <c r="V299" s="3"/>
      <c r="W299" s="3"/>
      <c r="Y299" s="3"/>
      <c r="Z299" s="3"/>
      <c r="AA299" s="3"/>
    </row>
    <row r="300" ht="14.25" customHeight="1">
      <c r="A300" s="2"/>
      <c r="B300" s="107"/>
      <c r="C300" s="2"/>
      <c r="D300" s="107"/>
      <c r="E300" s="107"/>
      <c r="F300" s="107"/>
      <c r="G300" s="107"/>
      <c r="H300" s="107"/>
      <c r="I300" s="107"/>
      <c r="K300" s="3"/>
      <c r="L300" s="3"/>
      <c r="M300" s="3"/>
      <c r="N300" s="3"/>
      <c r="O300" s="3"/>
      <c r="P300" s="3"/>
      <c r="Q300" s="3"/>
      <c r="R300" s="3"/>
      <c r="S300" s="3"/>
      <c r="U300" s="3"/>
      <c r="V300" s="3"/>
      <c r="W300" s="3"/>
      <c r="Y300" s="3"/>
      <c r="Z300" s="3"/>
      <c r="AA300" s="3"/>
    </row>
    <row r="301" ht="14.25" customHeight="1">
      <c r="A301" s="2"/>
      <c r="B301" s="107"/>
      <c r="C301" s="2"/>
      <c r="D301" s="107"/>
      <c r="E301" s="107"/>
      <c r="F301" s="107"/>
      <c r="G301" s="107"/>
      <c r="H301" s="107"/>
      <c r="I301" s="107"/>
      <c r="K301" s="3"/>
      <c r="L301" s="3"/>
      <c r="M301" s="3"/>
      <c r="N301" s="3"/>
      <c r="O301" s="3"/>
      <c r="P301" s="3"/>
      <c r="Q301" s="3"/>
      <c r="R301" s="3"/>
      <c r="S301" s="3"/>
      <c r="U301" s="3"/>
      <c r="V301" s="3"/>
      <c r="W301" s="3"/>
      <c r="Y301" s="3"/>
      <c r="Z301" s="3"/>
      <c r="AA301" s="3"/>
    </row>
    <row r="302" ht="14.25" customHeight="1">
      <c r="A302" s="2"/>
      <c r="B302" s="107"/>
      <c r="C302" s="2"/>
      <c r="D302" s="107"/>
      <c r="E302" s="107"/>
      <c r="F302" s="107"/>
      <c r="G302" s="107"/>
      <c r="H302" s="107"/>
      <c r="I302" s="107"/>
      <c r="K302" s="3"/>
      <c r="L302" s="3"/>
      <c r="M302" s="3"/>
      <c r="N302" s="3"/>
      <c r="O302" s="3"/>
      <c r="P302" s="3"/>
      <c r="Q302" s="3"/>
      <c r="R302" s="3"/>
      <c r="S302" s="3"/>
      <c r="U302" s="3"/>
      <c r="V302" s="3"/>
      <c r="W302" s="3"/>
      <c r="Y302" s="3"/>
      <c r="Z302" s="3"/>
      <c r="AA302" s="3"/>
    </row>
    <row r="303" ht="14.25" customHeight="1">
      <c r="A303" s="2"/>
      <c r="B303" s="107"/>
      <c r="C303" s="2"/>
      <c r="D303" s="107"/>
      <c r="E303" s="107"/>
      <c r="F303" s="107"/>
      <c r="G303" s="107"/>
      <c r="H303" s="107"/>
      <c r="I303" s="107"/>
      <c r="K303" s="3"/>
      <c r="L303" s="3"/>
      <c r="M303" s="3"/>
      <c r="N303" s="3"/>
      <c r="O303" s="3"/>
      <c r="P303" s="3"/>
      <c r="Q303" s="3"/>
      <c r="R303" s="3"/>
      <c r="S303" s="3"/>
      <c r="U303" s="3"/>
      <c r="V303" s="3"/>
      <c r="W303" s="3"/>
      <c r="Y303" s="3"/>
      <c r="Z303" s="3"/>
      <c r="AA303" s="3"/>
    </row>
    <row r="304" ht="14.25" customHeight="1">
      <c r="A304" s="2"/>
      <c r="B304" s="107"/>
      <c r="C304" s="2"/>
      <c r="D304" s="107"/>
      <c r="E304" s="107"/>
      <c r="F304" s="107"/>
      <c r="G304" s="107"/>
      <c r="H304" s="107"/>
      <c r="I304" s="107"/>
      <c r="K304" s="3"/>
      <c r="L304" s="3"/>
      <c r="M304" s="3"/>
      <c r="N304" s="3"/>
      <c r="O304" s="3"/>
      <c r="P304" s="3"/>
      <c r="Q304" s="3"/>
      <c r="R304" s="3"/>
      <c r="S304" s="3"/>
      <c r="U304" s="3"/>
      <c r="V304" s="3"/>
      <c r="W304" s="3"/>
      <c r="Y304" s="3"/>
      <c r="Z304" s="3"/>
      <c r="AA304" s="3"/>
    </row>
    <row r="305" ht="14.25" customHeight="1">
      <c r="A305" s="2"/>
      <c r="B305" s="107"/>
      <c r="C305" s="2"/>
      <c r="D305" s="107"/>
      <c r="E305" s="107"/>
      <c r="F305" s="107"/>
      <c r="G305" s="107"/>
      <c r="H305" s="107"/>
      <c r="I305" s="107"/>
      <c r="K305" s="3"/>
      <c r="L305" s="3"/>
      <c r="M305" s="3"/>
      <c r="N305" s="3"/>
      <c r="O305" s="3"/>
      <c r="P305" s="3"/>
      <c r="Q305" s="3"/>
      <c r="R305" s="3"/>
      <c r="S305" s="3"/>
      <c r="U305" s="3"/>
      <c r="V305" s="3"/>
      <c r="W305" s="3"/>
      <c r="Y305" s="3"/>
      <c r="Z305" s="3"/>
      <c r="AA305" s="3"/>
    </row>
    <row r="306" ht="14.25" customHeight="1">
      <c r="A306" s="2"/>
      <c r="B306" s="107"/>
      <c r="C306" s="2"/>
      <c r="D306" s="107"/>
      <c r="E306" s="107"/>
      <c r="F306" s="107"/>
      <c r="G306" s="107"/>
      <c r="H306" s="107"/>
      <c r="I306" s="107"/>
      <c r="K306" s="3"/>
      <c r="L306" s="3"/>
      <c r="M306" s="3"/>
      <c r="N306" s="3"/>
      <c r="O306" s="3"/>
      <c r="P306" s="3"/>
      <c r="Q306" s="3"/>
      <c r="R306" s="3"/>
      <c r="S306" s="3"/>
      <c r="U306" s="3"/>
      <c r="V306" s="3"/>
      <c r="W306" s="3"/>
      <c r="Y306" s="3"/>
      <c r="Z306" s="3"/>
      <c r="AA306" s="3"/>
    </row>
    <row r="307" ht="14.25" customHeight="1">
      <c r="A307" s="2"/>
      <c r="B307" s="107"/>
      <c r="C307" s="2"/>
      <c r="D307" s="107"/>
      <c r="E307" s="107"/>
      <c r="F307" s="107"/>
      <c r="G307" s="107"/>
      <c r="H307" s="107"/>
      <c r="I307" s="107"/>
      <c r="K307" s="3"/>
      <c r="L307" s="3"/>
      <c r="M307" s="3"/>
      <c r="N307" s="3"/>
      <c r="O307" s="3"/>
      <c r="P307" s="3"/>
      <c r="Q307" s="3"/>
      <c r="R307" s="3"/>
      <c r="S307" s="3"/>
      <c r="U307" s="3"/>
      <c r="V307" s="3"/>
      <c r="W307" s="3"/>
      <c r="Y307" s="3"/>
      <c r="Z307" s="3"/>
      <c r="AA307" s="3"/>
    </row>
    <row r="308" ht="14.25" customHeight="1">
      <c r="A308" s="2"/>
      <c r="B308" s="107"/>
      <c r="C308" s="2"/>
      <c r="D308" s="107"/>
      <c r="E308" s="107"/>
      <c r="F308" s="107"/>
      <c r="G308" s="107"/>
      <c r="H308" s="107"/>
      <c r="I308" s="107"/>
      <c r="K308" s="3"/>
      <c r="L308" s="3"/>
      <c r="M308" s="3"/>
      <c r="N308" s="3"/>
      <c r="O308" s="3"/>
      <c r="P308" s="3"/>
      <c r="Q308" s="3"/>
      <c r="R308" s="3"/>
      <c r="S308" s="3"/>
      <c r="U308" s="3"/>
      <c r="V308" s="3"/>
      <c r="W308" s="3"/>
      <c r="Y308" s="3"/>
      <c r="Z308" s="3"/>
      <c r="AA308" s="3"/>
    </row>
    <row r="309" ht="14.25" customHeight="1">
      <c r="A309" s="2"/>
      <c r="B309" s="107"/>
      <c r="C309" s="2"/>
      <c r="D309" s="107"/>
      <c r="E309" s="107"/>
      <c r="F309" s="107"/>
      <c r="G309" s="107"/>
      <c r="H309" s="107"/>
      <c r="I309" s="107"/>
      <c r="K309" s="3"/>
      <c r="L309" s="3"/>
      <c r="M309" s="3"/>
      <c r="N309" s="3"/>
      <c r="O309" s="3"/>
      <c r="P309" s="3"/>
      <c r="Q309" s="3"/>
      <c r="R309" s="3"/>
      <c r="S309" s="3"/>
      <c r="U309" s="3"/>
      <c r="V309" s="3"/>
      <c r="W309" s="3"/>
      <c r="Y309" s="3"/>
      <c r="Z309" s="3"/>
      <c r="AA309" s="3"/>
    </row>
    <row r="310" ht="14.25" customHeight="1">
      <c r="A310" s="2"/>
      <c r="B310" s="107"/>
      <c r="C310" s="2"/>
      <c r="D310" s="107"/>
      <c r="E310" s="107"/>
      <c r="F310" s="107"/>
      <c r="G310" s="107"/>
      <c r="H310" s="107"/>
      <c r="I310" s="107"/>
      <c r="K310" s="3"/>
      <c r="L310" s="3"/>
      <c r="M310" s="3"/>
      <c r="N310" s="3"/>
      <c r="O310" s="3"/>
      <c r="P310" s="3"/>
      <c r="Q310" s="3"/>
      <c r="R310" s="3"/>
      <c r="S310" s="3"/>
      <c r="U310" s="3"/>
      <c r="V310" s="3"/>
      <c r="W310" s="3"/>
      <c r="Y310" s="3"/>
      <c r="Z310" s="3"/>
      <c r="AA310" s="3"/>
    </row>
    <row r="311" ht="14.25" customHeight="1">
      <c r="A311" s="2"/>
      <c r="B311" s="107"/>
      <c r="C311" s="2"/>
      <c r="D311" s="107"/>
      <c r="E311" s="107"/>
      <c r="F311" s="107"/>
      <c r="G311" s="107"/>
      <c r="H311" s="107"/>
      <c r="I311" s="107"/>
      <c r="K311" s="3"/>
      <c r="L311" s="3"/>
      <c r="M311" s="3"/>
      <c r="N311" s="3"/>
      <c r="O311" s="3"/>
      <c r="P311" s="3"/>
      <c r="Q311" s="3"/>
      <c r="R311" s="3"/>
      <c r="S311" s="3"/>
      <c r="U311" s="3"/>
      <c r="V311" s="3"/>
      <c r="W311" s="3"/>
      <c r="Y311" s="3"/>
      <c r="Z311" s="3"/>
      <c r="AA311" s="3"/>
    </row>
    <row r="312" ht="14.25" customHeight="1">
      <c r="A312" s="2"/>
      <c r="B312" s="107"/>
      <c r="C312" s="2"/>
      <c r="D312" s="107"/>
      <c r="E312" s="107"/>
      <c r="F312" s="107"/>
      <c r="G312" s="107"/>
      <c r="H312" s="107"/>
      <c r="I312" s="107"/>
      <c r="K312" s="3"/>
      <c r="L312" s="3"/>
      <c r="M312" s="3"/>
      <c r="N312" s="3"/>
      <c r="O312" s="3"/>
      <c r="P312" s="3"/>
      <c r="Q312" s="3"/>
      <c r="R312" s="3"/>
      <c r="S312" s="3"/>
      <c r="U312" s="3"/>
      <c r="V312" s="3"/>
      <c r="W312" s="3"/>
      <c r="Y312" s="3"/>
      <c r="Z312" s="3"/>
      <c r="AA312" s="3"/>
    </row>
    <row r="313" ht="14.25" customHeight="1">
      <c r="A313" s="2"/>
      <c r="B313" s="107"/>
      <c r="C313" s="2"/>
      <c r="D313" s="107"/>
      <c r="E313" s="107"/>
      <c r="F313" s="107"/>
      <c r="G313" s="107"/>
      <c r="H313" s="107"/>
      <c r="I313" s="107"/>
      <c r="K313" s="3"/>
      <c r="L313" s="3"/>
      <c r="M313" s="3"/>
      <c r="N313" s="3"/>
      <c r="O313" s="3"/>
      <c r="P313" s="3"/>
      <c r="Q313" s="3"/>
      <c r="R313" s="3"/>
      <c r="S313" s="3"/>
      <c r="U313" s="3"/>
      <c r="V313" s="3"/>
      <c r="W313" s="3"/>
      <c r="Y313" s="3"/>
      <c r="Z313" s="3"/>
      <c r="AA313" s="3"/>
    </row>
    <row r="314" ht="14.25" customHeight="1">
      <c r="A314" s="2"/>
      <c r="B314" s="107"/>
      <c r="C314" s="2"/>
      <c r="D314" s="107"/>
      <c r="E314" s="107"/>
      <c r="F314" s="107"/>
      <c r="G314" s="107"/>
      <c r="H314" s="107"/>
      <c r="I314" s="107"/>
      <c r="K314" s="3"/>
      <c r="L314" s="3"/>
      <c r="M314" s="3"/>
      <c r="N314" s="3"/>
      <c r="O314" s="3"/>
      <c r="P314" s="3"/>
      <c r="Q314" s="3"/>
      <c r="R314" s="3"/>
      <c r="S314" s="3"/>
      <c r="U314" s="3"/>
      <c r="V314" s="3"/>
      <c r="W314" s="3"/>
      <c r="Y314" s="3"/>
      <c r="Z314" s="3"/>
      <c r="AA314" s="3"/>
    </row>
    <row r="315" ht="14.25" customHeight="1">
      <c r="A315" s="2"/>
      <c r="B315" s="107"/>
      <c r="C315" s="2"/>
      <c r="D315" s="107"/>
      <c r="E315" s="107"/>
      <c r="F315" s="107"/>
      <c r="G315" s="107"/>
      <c r="H315" s="107"/>
      <c r="I315" s="107"/>
      <c r="K315" s="3"/>
      <c r="L315" s="3"/>
      <c r="M315" s="3"/>
      <c r="N315" s="3"/>
      <c r="O315" s="3"/>
      <c r="P315" s="3"/>
      <c r="Q315" s="3"/>
      <c r="R315" s="3"/>
      <c r="S315" s="3"/>
      <c r="U315" s="3"/>
      <c r="V315" s="3"/>
      <c r="W315" s="3"/>
      <c r="Y315" s="3"/>
      <c r="Z315" s="3"/>
      <c r="AA315" s="3"/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D5:D6"/>
    <mergeCell ref="E5:E6"/>
    <mergeCell ref="B105:C105"/>
    <mergeCell ref="G5:G6"/>
    <mergeCell ref="H5:H6"/>
    <mergeCell ref="A3:A6"/>
    <mergeCell ref="B3:C6"/>
    <mergeCell ref="D3:E4"/>
    <mergeCell ref="F3:F6"/>
    <mergeCell ref="G3:H4"/>
    <mergeCell ref="I3:I6"/>
    <mergeCell ref="K4:K7"/>
    <mergeCell ref="Q5:R5"/>
    <mergeCell ref="S5:S7"/>
    <mergeCell ref="Q6:Q7"/>
    <mergeCell ref="R6:R7"/>
    <mergeCell ref="U5:U7"/>
    <mergeCell ref="V5:V7"/>
    <mergeCell ref="Y5:Z5"/>
    <mergeCell ref="AA5:AA7"/>
    <mergeCell ref="Y6:Y7"/>
    <mergeCell ref="Z6:Z7"/>
    <mergeCell ref="N6:N7"/>
    <mergeCell ref="O6:O7"/>
    <mergeCell ref="K105:M105"/>
    <mergeCell ref="K106:M106"/>
    <mergeCell ref="L4:M7"/>
    <mergeCell ref="N4:P4"/>
    <mergeCell ref="Q4:S4"/>
    <mergeCell ref="U4:V4"/>
    <mergeCell ref="Y4:AA4"/>
    <mergeCell ref="N5:O5"/>
    <mergeCell ref="P5:P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4.0"/>
    <col customWidth="1" min="3" max="3" width="23.86"/>
    <col customWidth="1" hidden="1" min="4" max="5" width="9.86"/>
    <col customWidth="1" hidden="1" min="6" max="6" width="11.0"/>
    <col customWidth="1" min="7" max="8" width="10.86"/>
    <col customWidth="1" min="9" max="9" width="11.0"/>
    <col customWidth="1" min="10" max="10" width="8.71"/>
    <col customWidth="1" min="11" max="11" width="4.29"/>
    <col customWidth="1" min="12" max="12" width="3.14"/>
    <col customWidth="1" min="13" max="13" width="23.0"/>
    <col customWidth="1" hidden="1" min="14" max="14" width="10.29"/>
    <col customWidth="1" hidden="1" min="15" max="15" width="12.0"/>
    <col customWidth="1" hidden="1" min="16" max="16" width="11.0"/>
    <col customWidth="1" min="17" max="17" width="10.29"/>
    <col customWidth="1" min="18" max="18" width="12.0"/>
    <col customWidth="1" min="19" max="19" width="11.0"/>
    <col customWidth="1" min="20" max="20" width="8.71"/>
    <col customWidth="1" min="21" max="23" width="11.0"/>
    <col customWidth="1" min="24" max="24" width="8.71"/>
    <col customWidth="1" min="25" max="25" width="10.29"/>
    <col customWidth="1" min="26" max="26" width="12.0"/>
    <col customWidth="1" min="27" max="27" width="11.0"/>
    <col customWidth="1" min="28" max="28" width="11.57"/>
    <col customWidth="1" min="29" max="29" width="9.57"/>
    <col customWidth="1" min="30" max="30" width="10.0"/>
    <col customWidth="1" min="31" max="33" width="8.71"/>
  </cols>
  <sheetData>
    <row r="1" ht="14.25" customHeight="1">
      <c r="A1" s="102"/>
      <c r="B1" s="1"/>
      <c r="C1" s="103" t="s">
        <v>140</v>
      </c>
      <c r="D1" s="104"/>
      <c r="E1" s="104"/>
      <c r="F1" s="104"/>
      <c r="G1" s="105"/>
      <c r="H1" s="104"/>
      <c r="I1" s="104"/>
      <c r="K1" s="3"/>
      <c r="L1" s="3"/>
      <c r="M1" s="3"/>
      <c r="N1" s="3"/>
      <c r="O1" s="3"/>
      <c r="P1" s="3"/>
      <c r="Q1" s="3"/>
      <c r="R1" s="3"/>
      <c r="S1" s="3"/>
      <c r="U1" s="3"/>
      <c r="V1" s="3"/>
      <c r="W1" s="3"/>
      <c r="Y1" s="3"/>
      <c r="Z1" s="3"/>
      <c r="AA1" s="3"/>
    </row>
    <row r="2" ht="14.25" customHeight="1">
      <c r="A2" s="106"/>
      <c r="B2" s="107"/>
      <c r="C2" s="2"/>
      <c r="D2" s="108"/>
      <c r="E2" s="108"/>
      <c r="F2" s="108"/>
      <c r="G2" s="109"/>
      <c r="H2" s="110"/>
      <c r="I2" s="108">
        <v>1543233.0</v>
      </c>
    </row>
    <row r="3" ht="14.25" customHeight="1">
      <c r="A3" s="111" t="s">
        <v>1</v>
      </c>
      <c r="B3" s="112" t="s">
        <v>190</v>
      </c>
      <c r="C3" s="8"/>
      <c r="D3" s="113" t="s">
        <v>3</v>
      </c>
      <c r="E3" s="8"/>
      <c r="F3" s="114" t="s">
        <v>4</v>
      </c>
      <c r="G3" s="113" t="s">
        <v>3</v>
      </c>
      <c r="H3" s="8"/>
      <c r="I3" s="114" t="s">
        <v>4</v>
      </c>
      <c r="K3" s="4">
        <v>0.028</v>
      </c>
      <c r="L3" s="2"/>
      <c r="M3" s="2"/>
      <c r="N3" s="2"/>
      <c r="O3" s="2"/>
      <c r="P3" s="2"/>
      <c r="Q3" s="2"/>
      <c r="R3" s="2"/>
      <c r="S3" s="2"/>
      <c r="U3" s="2"/>
      <c r="V3" s="2"/>
      <c r="W3" s="2"/>
      <c r="Y3" s="2"/>
      <c r="Z3" s="2"/>
      <c r="AA3" s="2"/>
    </row>
    <row r="4" ht="14.25" customHeight="1">
      <c r="A4" s="115"/>
      <c r="B4" s="17"/>
      <c r="C4" s="18"/>
      <c r="D4" s="19"/>
      <c r="E4" s="20"/>
      <c r="F4" s="16"/>
      <c r="G4" s="19"/>
      <c r="H4" s="20"/>
      <c r="I4" s="16"/>
      <c r="K4" s="116" t="s">
        <v>1</v>
      </c>
      <c r="L4" s="117" t="s">
        <v>2</v>
      </c>
      <c r="M4" s="118"/>
      <c r="N4" s="119" t="s">
        <v>142</v>
      </c>
      <c r="O4" s="14"/>
      <c r="P4" s="24"/>
      <c r="Q4" s="119" t="s">
        <v>143</v>
      </c>
      <c r="R4" s="14"/>
      <c r="S4" s="24"/>
      <c r="U4" s="120" t="s">
        <v>144</v>
      </c>
      <c r="V4" s="121"/>
      <c r="W4" s="122"/>
      <c r="Y4" s="119" t="s">
        <v>145</v>
      </c>
      <c r="Z4" s="14"/>
      <c r="AA4" s="24"/>
    </row>
    <row r="5" ht="14.25" customHeight="1">
      <c r="A5" s="115"/>
      <c r="B5" s="17"/>
      <c r="C5" s="18"/>
      <c r="D5" s="123" t="s">
        <v>35</v>
      </c>
      <c r="E5" s="123" t="s">
        <v>36</v>
      </c>
      <c r="F5" s="16"/>
      <c r="G5" s="123" t="s">
        <v>35</v>
      </c>
      <c r="H5" s="123" t="s">
        <v>36</v>
      </c>
      <c r="I5" s="16"/>
      <c r="K5" s="124"/>
      <c r="L5" s="17"/>
      <c r="M5" s="18"/>
      <c r="N5" s="125" t="s">
        <v>3</v>
      </c>
      <c r="O5" s="24"/>
      <c r="P5" s="126" t="s">
        <v>4</v>
      </c>
      <c r="Q5" s="125" t="s">
        <v>3</v>
      </c>
      <c r="R5" s="24"/>
      <c r="S5" s="126" t="s">
        <v>4</v>
      </c>
      <c r="U5" s="126" t="s">
        <v>146</v>
      </c>
      <c r="V5" s="126" t="s">
        <v>147</v>
      </c>
      <c r="W5" s="127"/>
      <c r="Y5" s="125" t="s">
        <v>3</v>
      </c>
      <c r="Z5" s="24"/>
      <c r="AA5" s="126" t="s">
        <v>4</v>
      </c>
    </row>
    <row r="6" ht="14.25" customHeight="1">
      <c r="A6" s="128"/>
      <c r="B6" s="29"/>
      <c r="C6" s="30"/>
      <c r="D6" s="129"/>
      <c r="E6" s="129"/>
      <c r="F6" s="129"/>
      <c r="G6" s="129"/>
      <c r="H6" s="129"/>
      <c r="I6" s="129"/>
      <c r="K6" s="124"/>
      <c r="L6" s="17"/>
      <c r="M6" s="18"/>
      <c r="N6" s="126" t="s">
        <v>35</v>
      </c>
      <c r="O6" s="126" t="s">
        <v>36</v>
      </c>
      <c r="P6" s="16"/>
      <c r="Q6" s="126" t="s">
        <v>35</v>
      </c>
      <c r="R6" s="126" t="s">
        <v>36</v>
      </c>
      <c r="S6" s="16"/>
      <c r="U6" s="16"/>
      <c r="V6" s="16"/>
      <c r="W6" s="127"/>
      <c r="Y6" s="126" t="s">
        <v>35</v>
      </c>
      <c r="Z6" s="126" t="s">
        <v>36</v>
      </c>
      <c r="AA6" s="16"/>
    </row>
    <row r="7" ht="14.25" customHeight="1">
      <c r="A7" s="130">
        <v>1.0</v>
      </c>
      <c r="B7" s="131"/>
      <c r="C7" s="132">
        <v>2.0</v>
      </c>
      <c r="D7" s="132">
        <v>3.0</v>
      </c>
      <c r="E7" s="132">
        <v>4.0</v>
      </c>
      <c r="F7" s="132">
        <v>5.0</v>
      </c>
      <c r="G7" s="132">
        <v>3.0</v>
      </c>
      <c r="H7" s="132">
        <v>4.0</v>
      </c>
      <c r="I7" s="132">
        <v>5.0</v>
      </c>
      <c r="K7" s="133"/>
      <c r="L7" s="134"/>
      <c r="M7" s="135"/>
      <c r="N7" s="136"/>
      <c r="O7" s="136"/>
      <c r="P7" s="136"/>
      <c r="Q7" s="136"/>
      <c r="R7" s="136"/>
      <c r="S7" s="136"/>
      <c r="U7" s="136"/>
      <c r="V7" s="136"/>
      <c r="W7" s="127"/>
      <c r="Y7" s="136"/>
      <c r="Z7" s="136"/>
      <c r="AA7" s="136"/>
      <c r="AE7" s="3">
        <v>1196396.0</v>
      </c>
    </row>
    <row r="8" ht="14.25" customHeight="1">
      <c r="A8" s="137" t="s">
        <v>49</v>
      </c>
      <c r="B8" s="138" t="s">
        <v>50</v>
      </c>
      <c r="C8" s="139"/>
      <c r="D8" s="140">
        <v>9771.999999999998</v>
      </c>
      <c r="E8" s="140">
        <v>9689.0</v>
      </c>
      <c r="F8" s="140">
        <v>19461.0</v>
      </c>
      <c r="G8" s="140">
        <v>10098.335939999997</v>
      </c>
      <c r="H8" s="140">
        <v>10012.564155</v>
      </c>
      <c r="I8" s="140">
        <v>20110.900094999997</v>
      </c>
      <c r="K8" s="33" t="s">
        <v>49</v>
      </c>
      <c r="L8" s="34" t="s">
        <v>50</v>
      </c>
      <c r="M8" s="35"/>
      <c r="N8" s="141">
        <f t="shared" ref="N8:S8" si="1">SUM(N9:N14)</f>
        <v>10271</v>
      </c>
      <c r="O8" s="141">
        <f t="shared" si="1"/>
        <v>10114</v>
      </c>
      <c r="P8" s="141">
        <f t="shared" si="1"/>
        <v>20385</v>
      </c>
      <c r="Q8" s="141">
        <f t="shared" si="1"/>
        <v>10528</v>
      </c>
      <c r="R8" s="141">
        <f t="shared" si="1"/>
        <v>10342</v>
      </c>
      <c r="S8" s="141">
        <f t="shared" si="1"/>
        <v>20870</v>
      </c>
      <c r="U8" s="142">
        <f t="shared" ref="U8:V8" si="2">Q8/$S$105</f>
        <v>0.009092463653</v>
      </c>
      <c r="V8" s="142">
        <f t="shared" si="2"/>
        <v>0.008931825523</v>
      </c>
      <c r="W8" s="143">
        <f t="shared" ref="W8:W105" si="5">SUM(U8:V8)</f>
        <v>0.01802428918</v>
      </c>
      <c r="Y8" s="141">
        <f t="shared" ref="Y8:AA8" si="3">SUM(Y9:Y14)</f>
        <v>14031.78996</v>
      </c>
      <c r="Z8" s="141">
        <f t="shared" si="3"/>
        <v>13783.8879</v>
      </c>
      <c r="AA8" s="141">
        <f t="shared" si="3"/>
        <v>27815.67786</v>
      </c>
      <c r="AB8" s="93">
        <f t="shared" ref="AB8:AB104" si="7">W8*$I$2</f>
        <v>27815.67786</v>
      </c>
      <c r="AC8" s="93">
        <f t="shared" ref="AC8:AC104" si="8">AA8-AB8</f>
        <v>0</v>
      </c>
      <c r="AE8" s="93">
        <v>808305.0</v>
      </c>
      <c r="AF8" s="144">
        <f>AE8/AE7</f>
        <v>0.6756166019</v>
      </c>
    </row>
    <row r="9" ht="14.25" customHeight="1">
      <c r="A9" s="39">
        <v>1.0</v>
      </c>
      <c r="B9" s="40">
        <v>1.0</v>
      </c>
      <c r="C9" s="41" t="s">
        <v>51</v>
      </c>
      <c r="D9" s="145">
        <v>2740.8575305291724</v>
      </c>
      <c r="E9" s="146">
        <v>2743.898566593669</v>
      </c>
      <c r="F9" s="147">
        <v>5484.756097122841</v>
      </c>
      <c r="G9" s="147">
        <v>2832.388467761194</v>
      </c>
      <c r="H9" s="147">
        <v>2835.5310592250644</v>
      </c>
      <c r="I9" s="147">
        <v>5667.9195269862585</v>
      </c>
      <c r="K9" s="39"/>
      <c r="L9" s="40">
        <v>1.0</v>
      </c>
      <c r="M9" s="41" t="s">
        <v>51</v>
      </c>
      <c r="N9" s="42">
        <v>2806.0</v>
      </c>
      <c r="O9" s="42">
        <v>2818.0</v>
      </c>
      <c r="P9" s="42">
        <f t="shared" ref="P9:P14" si="9">N9+O9</f>
        <v>5624</v>
      </c>
      <c r="Q9" s="42">
        <v>2866.0</v>
      </c>
      <c r="R9" s="42">
        <v>2839.0</v>
      </c>
      <c r="S9" s="42">
        <f t="shared" ref="S9:S14" si="10">Q9+R9</f>
        <v>5705</v>
      </c>
      <c r="U9" s="148">
        <f t="shared" ref="U9:V9" si="4">Q9/$S$105</f>
        <v>0.002475209045</v>
      </c>
      <c r="V9" s="149">
        <f t="shared" si="4"/>
        <v>0.002451890607</v>
      </c>
      <c r="W9" s="148">
        <f t="shared" si="5"/>
        <v>0.004927099653</v>
      </c>
      <c r="Y9" s="42">
        <f t="shared" ref="Y9:Z9" si="6">U9*$I$2</f>
        <v>3819.824281</v>
      </c>
      <c r="Z9" s="42">
        <f t="shared" si="6"/>
        <v>3783.838497</v>
      </c>
      <c r="AA9" s="42">
        <f t="shared" ref="AA9:AA14" si="13">Y9+Z9</f>
        <v>7603.662778</v>
      </c>
      <c r="AB9" s="93">
        <f t="shared" si="7"/>
        <v>7603.662778</v>
      </c>
      <c r="AC9" s="93">
        <f t="shared" si="8"/>
        <v>0</v>
      </c>
      <c r="AE9" s="3">
        <v>22439.0</v>
      </c>
      <c r="AF9" s="3">
        <f>AE9*AF8</f>
        <v>15160.16093</v>
      </c>
    </row>
    <row r="10" ht="14.25" customHeight="1">
      <c r="A10" s="39">
        <v>2.0</v>
      </c>
      <c r="B10" s="40">
        <v>2.0</v>
      </c>
      <c r="C10" s="41" t="s">
        <v>52</v>
      </c>
      <c r="D10" s="145">
        <v>2946.374491180461</v>
      </c>
      <c r="E10" s="146">
        <v>3031.30868007167</v>
      </c>
      <c r="F10" s="147">
        <v>5977.683171252131</v>
      </c>
      <c r="G10" s="147">
        <v>3044.7686673134326</v>
      </c>
      <c r="H10" s="147">
        <v>3132.5392334426633</v>
      </c>
      <c r="I10" s="147">
        <v>6177.3079007560955</v>
      </c>
      <c r="K10" s="39"/>
      <c r="L10" s="40">
        <v>2.0</v>
      </c>
      <c r="M10" s="41" t="s">
        <v>52</v>
      </c>
      <c r="N10" s="42">
        <v>3070.0</v>
      </c>
      <c r="O10" s="42">
        <v>3148.0</v>
      </c>
      <c r="P10" s="42">
        <f t="shared" si="9"/>
        <v>6218</v>
      </c>
      <c r="Q10" s="42">
        <v>3092.0</v>
      </c>
      <c r="R10" s="42">
        <v>3166.0</v>
      </c>
      <c r="S10" s="42">
        <f t="shared" si="10"/>
        <v>6258</v>
      </c>
      <c r="U10" s="148">
        <f t="shared" ref="U10:V10" si="11">Q10/$S$105</f>
        <v>0.002670393011</v>
      </c>
      <c r="V10" s="149">
        <f t="shared" si="11"/>
        <v>0.002734302805</v>
      </c>
      <c r="W10" s="148">
        <f t="shared" si="5"/>
        <v>0.005404695815</v>
      </c>
      <c r="Y10" s="42">
        <f t="shared" ref="Y10:Z10" si="12">U10*$I$2</f>
        <v>4121.038617</v>
      </c>
      <c r="Z10" s="42">
        <f t="shared" si="12"/>
        <v>4219.66632</v>
      </c>
      <c r="AA10" s="42">
        <f t="shared" si="13"/>
        <v>8340.704937</v>
      </c>
      <c r="AB10" s="93">
        <f t="shared" si="7"/>
        <v>8340.704937</v>
      </c>
      <c r="AC10" s="93">
        <f t="shared" si="8"/>
        <v>0</v>
      </c>
      <c r="AE10" s="3">
        <v>10707.0</v>
      </c>
      <c r="AF10" s="3">
        <f>AF8*AE10</f>
        <v>7233.826956</v>
      </c>
    </row>
    <row r="11" ht="14.25" customHeight="1">
      <c r="A11" s="39">
        <v>3.0</v>
      </c>
      <c r="B11" s="40">
        <v>3.0</v>
      </c>
      <c r="C11" s="41" t="s">
        <v>53</v>
      </c>
      <c r="D11" s="145">
        <v>473.5413839891452</v>
      </c>
      <c r="E11" s="146">
        <v>457.15568385427036</v>
      </c>
      <c r="F11" s="147">
        <v>930.6970678434155</v>
      </c>
      <c r="G11" s="147">
        <v>489.3552985074627</v>
      </c>
      <c r="H11" s="147">
        <v>472.42239791658375</v>
      </c>
      <c r="I11" s="147">
        <v>961.7776964240464</v>
      </c>
      <c r="K11" s="39"/>
      <c r="L11" s="40">
        <v>3.0</v>
      </c>
      <c r="M11" s="41" t="s">
        <v>53</v>
      </c>
      <c r="N11" s="42">
        <v>510.0</v>
      </c>
      <c r="O11" s="42">
        <v>496.0</v>
      </c>
      <c r="P11" s="42">
        <f t="shared" si="9"/>
        <v>1006</v>
      </c>
      <c r="Q11" s="42">
        <v>511.0</v>
      </c>
      <c r="R11" s="42">
        <v>489.0</v>
      </c>
      <c r="S11" s="42">
        <f t="shared" si="10"/>
        <v>1000</v>
      </c>
      <c r="U11" s="148">
        <f t="shared" ref="U11:V11" si="14">Q11/$S$105</f>
        <v>0.0004413230364</v>
      </c>
      <c r="V11" s="149">
        <f t="shared" si="14"/>
        <v>0.0004223228274</v>
      </c>
      <c r="W11" s="148">
        <f t="shared" si="5"/>
        <v>0.0008636458637</v>
      </c>
      <c r="Y11" s="42">
        <f t="shared" ref="Y11:Z11" si="15">U11*$I$2</f>
        <v>681.0642734</v>
      </c>
      <c r="Z11" s="42">
        <f t="shared" si="15"/>
        <v>651.7425238</v>
      </c>
      <c r="AA11" s="42">
        <f t="shared" si="13"/>
        <v>1332.806797</v>
      </c>
      <c r="AB11" s="93">
        <f t="shared" si="7"/>
        <v>1332.806797</v>
      </c>
      <c r="AC11" s="93">
        <f t="shared" si="8"/>
        <v>0</v>
      </c>
      <c r="AE11" s="3">
        <v>16989.0</v>
      </c>
      <c r="AF11" s="3">
        <f>AF8*AE11</f>
        <v>11478.05045</v>
      </c>
    </row>
    <row r="12" ht="14.25" customHeight="1">
      <c r="A12" s="39">
        <v>4.0</v>
      </c>
      <c r="B12" s="40">
        <v>4.0</v>
      </c>
      <c r="C12" s="41" t="s">
        <v>54</v>
      </c>
      <c r="D12" s="145">
        <v>1613.8290366350068</v>
      </c>
      <c r="E12" s="146">
        <v>1558.572964363926</v>
      </c>
      <c r="F12" s="147">
        <v>3172.4020009989326</v>
      </c>
      <c r="G12" s="147">
        <v>1667.7228573134328</v>
      </c>
      <c r="H12" s="147">
        <v>1610.6215085088593</v>
      </c>
      <c r="I12" s="147">
        <v>3278.3443658222923</v>
      </c>
      <c r="K12" s="39"/>
      <c r="L12" s="40">
        <v>4.0</v>
      </c>
      <c r="M12" s="41" t="s">
        <v>54</v>
      </c>
      <c r="N12" s="42">
        <v>1727.0</v>
      </c>
      <c r="O12" s="42">
        <v>1637.0</v>
      </c>
      <c r="P12" s="42">
        <f t="shared" si="9"/>
        <v>3364</v>
      </c>
      <c r="Q12" s="42">
        <v>1793.0</v>
      </c>
      <c r="R12" s="42">
        <v>1713.0</v>
      </c>
      <c r="S12" s="42">
        <f t="shared" si="10"/>
        <v>3506</v>
      </c>
      <c r="U12" s="148">
        <f t="shared" ref="U12:V12" si="16">Q12/$S$105</f>
        <v>0.001548517034</v>
      </c>
      <c r="V12" s="149">
        <f t="shared" si="16"/>
        <v>0.001479425365</v>
      </c>
      <c r="W12" s="148">
        <f t="shared" si="5"/>
        <v>0.003027942398</v>
      </c>
      <c r="Y12" s="42">
        <f t="shared" ref="Y12:Z12" si="17">U12*$I$2</f>
        <v>2389.722587</v>
      </c>
      <c r="Z12" s="42">
        <f t="shared" si="17"/>
        <v>2283.098044</v>
      </c>
      <c r="AA12" s="42">
        <f t="shared" si="13"/>
        <v>4672.820631</v>
      </c>
      <c r="AB12" s="93">
        <f t="shared" si="7"/>
        <v>4672.820631</v>
      </c>
      <c r="AC12" s="93">
        <f t="shared" si="8"/>
        <v>0</v>
      </c>
      <c r="AF12" s="3">
        <f>SUM(AF9:AF11)</f>
        <v>33872.03833</v>
      </c>
    </row>
    <row r="13" ht="14.25" customHeight="1">
      <c r="A13" s="39">
        <v>5.0</v>
      </c>
      <c r="B13" s="40">
        <v>5.0</v>
      </c>
      <c r="C13" s="41" t="s">
        <v>55</v>
      </c>
      <c r="D13" s="145">
        <v>420.5047489823609</v>
      </c>
      <c r="E13" s="146">
        <v>405.0746565797332</v>
      </c>
      <c r="F13" s="147">
        <v>825.579405562094</v>
      </c>
      <c r="G13" s="147">
        <v>434.5475050746269</v>
      </c>
      <c r="H13" s="147">
        <v>418.6021247362134</v>
      </c>
      <c r="I13" s="147">
        <v>853.1496298108402</v>
      </c>
      <c r="K13" s="39"/>
      <c r="L13" s="40">
        <v>5.0</v>
      </c>
      <c r="M13" s="41" t="s">
        <v>55</v>
      </c>
      <c r="N13" s="42">
        <v>492.0</v>
      </c>
      <c r="O13" s="42">
        <v>453.0</v>
      </c>
      <c r="P13" s="42">
        <f t="shared" si="9"/>
        <v>945</v>
      </c>
      <c r="Q13" s="42">
        <v>491.0</v>
      </c>
      <c r="R13" s="42">
        <v>463.0</v>
      </c>
      <c r="S13" s="42">
        <f t="shared" si="10"/>
        <v>954</v>
      </c>
      <c r="U13" s="148">
        <f t="shared" ref="U13:V13" si="18">Q13/$S$105</f>
        <v>0.0004240501191</v>
      </c>
      <c r="V13" s="149">
        <f t="shared" si="18"/>
        <v>0.0003998680349</v>
      </c>
      <c r="W13" s="148">
        <f t="shared" si="5"/>
        <v>0.000823918154</v>
      </c>
      <c r="Y13" s="42">
        <f t="shared" ref="Y13:Z13" si="19">U13*$I$2</f>
        <v>654.4081374</v>
      </c>
      <c r="Z13" s="42">
        <f t="shared" si="19"/>
        <v>617.0895471</v>
      </c>
      <c r="AA13" s="42">
        <f t="shared" si="13"/>
        <v>1271.497685</v>
      </c>
      <c r="AB13" s="93">
        <f t="shared" si="7"/>
        <v>1271.497685</v>
      </c>
      <c r="AC13" s="93">
        <f t="shared" si="8"/>
        <v>0</v>
      </c>
    </row>
    <row r="14" ht="14.25" customHeight="1">
      <c r="A14" s="39">
        <v>6.0</v>
      </c>
      <c r="B14" s="40">
        <v>6.0</v>
      </c>
      <c r="C14" s="41" t="s">
        <v>56</v>
      </c>
      <c r="D14" s="145">
        <v>1576.8928086838534</v>
      </c>
      <c r="E14" s="146">
        <v>1492.989448536731</v>
      </c>
      <c r="F14" s="147">
        <v>3069.8822572205845</v>
      </c>
      <c r="G14" s="147">
        <v>1629.5531440298507</v>
      </c>
      <c r="H14" s="147">
        <v>1542.847831170615</v>
      </c>
      <c r="I14" s="147">
        <v>3172.400975200466</v>
      </c>
      <c r="K14" s="39"/>
      <c r="L14" s="40">
        <v>6.0</v>
      </c>
      <c r="M14" s="41" t="s">
        <v>56</v>
      </c>
      <c r="N14" s="42">
        <v>1666.0</v>
      </c>
      <c r="O14" s="42">
        <v>1562.0</v>
      </c>
      <c r="P14" s="42">
        <f t="shared" si="9"/>
        <v>3228</v>
      </c>
      <c r="Q14" s="42">
        <v>1775.0</v>
      </c>
      <c r="R14" s="42">
        <v>1672.0</v>
      </c>
      <c r="S14" s="42">
        <f t="shared" si="10"/>
        <v>3447</v>
      </c>
      <c r="U14" s="148">
        <f t="shared" ref="U14:V14" si="20">Q14/$S$105</f>
        <v>0.001532971408</v>
      </c>
      <c r="V14" s="149">
        <f t="shared" si="20"/>
        <v>0.001444015884</v>
      </c>
      <c r="W14" s="148">
        <f t="shared" si="5"/>
        <v>0.002976987292</v>
      </c>
      <c r="Y14" s="42">
        <f t="shared" ref="Y14:Z14" si="21">U14*$I$2</f>
        <v>2365.732065</v>
      </c>
      <c r="Z14" s="42">
        <f t="shared" si="21"/>
        <v>2228.452965</v>
      </c>
      <c r="AA14" s="42">
        <f t="shared" si="13"/>
        <v>4594.18503</v>
      </c>
      <c r="AB14" s="93">
        <f t="shared" si="7"/>
        <v>4594.18503</v>
      </c>
      <c r="AC14" s="93">
        <f t="shared" si="8"/>
        <v>0</v>
      </c>
      <c r="AE14" s="150">
        <f>AF12/AE8</f>
        <v>0.04190502141</v>
      </c>
    </row>
    <row r="15" ht="14.25" customHeight="1">
      <c r="A15" s="151"/>
      <c r="B15" s="152">
        <v>1.0</v>
      </c>
      <c r="C15" s="153" t="s">
        <v>148</v>
      </c>
      <c r="D15" s="154">
        <v>9771.999999999998</v>
      </c>
      <c r="E15" s="154">
        <v>9689.0</v>
      </c>
      <c r="F15" s="154">
        <v>19461.0</v>
      </c>
      <c r="G15" s="154">
        <v>10098.335939999997</v>
      </c>
      <c r="H15" s="154">
        <v>10012.564155</v>
      </c>
      <c r="I15" s="154">
        <v>20110.900094999997</v>
      </c>
      <c r="K15" s="44"/>
      <c r="L15" s="152">
        <v>1.0</v>
      </c>
      <c r="M15" s="153" t="s">
        <v>148</v>
      </c>
      <c r="N15" s="47"/>
      <c r="O15" s="47"/>
      <c r="P15" s="47"/>
      <c r="Q15" s="47"/>
      <c r="R15" s="47"/>
      <c r="S15" s="47"/>
      <c r="U15" s="155">
        <f t="shared" ref="U15:V15" si="22">Q15/$S$105</f>
        <v>0</v>
      </c>
      <c r="V15" s="156">
        <f t="shared" si="22"/>
        <v>0</v>
      </c>
      <c r="W15" s="155">
        <f t="shared" si="5"/>
        <v>0</v>
      </c>
      <c r="Y15" s="47"/>
      <c r="Z15" s="47"/>
      <c r="AA15" s="47"/>
      <c r="AB15" s="93">
        <f t="shared" si="7"/>
        <v>0</v>
      </c>
      <c r="AC15" s="93">
        <f t="shared" si="8"/>
        <v>0</v>
      </c>
    </row>
    <row r="16" ht="14.25" customHeight="1">
      <c r="A16" s="157" t="s">
        <v>57</v>
      </c>
      <c r="B16" s="158" t="s">
        <v>58</v>
      </c>
      <c r="C16" s="159"/>
      <c r="D16" s="160">
        <v>35026.0</v>
      </c>
      <c r="E16" s="160">
        <v>32568.0</v>
      </c>
      <c r="F16" s="160">
        <v>67594.0</v>
      </c>
      <c r="G16" s="160">
        <v>36195.69327</v>
      </c>
      <c r="H16" s="160">
        <v>33655.60836</v>
      </c>
      <c r="I16" s="160">
        <v>69851.30163</v>
      </c>
      <c r="K16" s="49" t="s">
        <v>57</v>
      </c>
      <c r="L16" s="50" t="s">
        <v>58</v>
      </c>
      <c r="M16" s="51"/>
      <c r="N16" s="141">
        <f t="shared" ref="N16:S16" si="23">SUM(N17:N20)</f>
        <v>31619</v>
      </c>
      <c r="O16" s="141">
        <f t="shared" si="23"/>
        <v>29890</v>
      </c>
      <c r="P16" s="141">
        <f t="shared" si="23"/>
        <v>61509</v>
      </c>
      <c r="Q16" s="141">
        <f t="shared" si="23"/>
        <v>32051</v>
      </c>
      <c r="R16" s="141">
        <f t="shared" si="23"/>
        <v>30409</v>
      </c>
      <c r="S16" s="141">
        <f t="shared" si="23"/>
        <v>62460</v>
      </c>
      <c r="U16" s="161">
        <f t="shared" ref="U16:V16" si="24">Q16/$S$105</f>
        <v>0.02768071358</v>
      </c>
      <c r="V16" s="162">
        <f t="shared" si="24"/>
        <v>0.02626260707</v>
      </c>
      <c r="W16" s="163">
        <f t="shared" si="5"/>
        <v>0.05394332065</v>
      </c>
      <c r="Y16" s="141">
        <f t="shared" ref="Y16:AA16" si="25">SUM(Y17:Y20)</f>
        <v>42717.79066</v>
      </c>
      <c r="Z16" s="141">
        <f t="shared" si="25"/>
        <v>40529.3219</v>
      </c>
      <c r="AA16" s="141">
        <f t="shared" si="25"/>
        <v>83247.11256</v>
      </c>
      <c r="AB16" s="93">
        <f t="shared" si="7"/>
        <v>83247.11256</v>
      </c>
      <c r="AC16" s="93">
        <f t="shared" si="8"/>
        <v>0</v>
      </c>
      <c r="AE16" s="3">
        <v>1000.0</v>
      </c>
      <c r="AF16" s="3">
        <f>AE16*AE14</f>
        <v>41.90502141</v>
      </c>
      <c r="AG16" s="3">
        <v>80.0</v>
      </c>
    </row>
    <row r="17" ht="14.25" customHeight="1">
      <c r="A17" s="39">
        <v>7.0</v>
      </c>
      <c r="B17" s="40">
        <v>1.0</v>
      </c>
      <c r="C17" s="52" t="s">
        <v>58</v>
      </c>
      <c r="D17" s="164">
        <v>14696.577252638224</v>
      </c>
      <c r="E17" s="165">
        <v>13705.801740717801</v>
      </c>
      <c r="F17" s="147">
        <v>28402.378993356026</v>
      </c>
      <c r="G17" s="147">
        <v>15187.369449990078</v>
      </c>
      <c r="H17" s="147">
        <v>14163.506989849073</v>
      </c>
      <c r="I17" s="147">
        <v>29350.87643983915</v>
      </c>
      <c r="K17" s="39"/>
      <c r="L17" s="40">
        <v>1.0</v>
      </c>
      <c r="M17" s="166" t="s">
        <v>58</v>
      </c>
      <c r="N17" s="42">
        <v>14206.0</v>
      </c>
      <c r="O17" s="42">
        <v>13514.0</v>
      </c>
      <c r="P17" s="42">
        <f t="shared" ref="P17:P20" si="28">+N17+O17</f>
        <v>27720</v>
      </c>
      <c r="Q17" s="42">
        <v>14606.0</v>
      </c>
      <c r="R17" s="42">
        <v>13890.0</v>
      </c>
      <c r="S17" s="42">
        <f t="shared" ref="S17:S20" si="29">+Q17+R17</f>
        <v>28496</v>
      </c>
      <c r="U17" s="148">
        <f t="shared" ref="U17:V17" si="26">Q17/$S$105</f>
        <v>0.01261441149</v>
      </c>
      <c r="V17" s="149">
        <f t="shared" si="26"/>
        <v>0.01199604105</v>
      </c>
      <c r="W17" s="148">
        <f t="shared" si="5"/>
        <v>0.02461045253</v>
      </c>
      <c r="Y17" s="42">
        <f t="shared" ref="Y17:Z17" si="27">U17*$I$2</f>
        <v>19466.97608</v>
      </c>
      <c r="Z17" s="42">
        <f t="shared" si="27"/>
        <v>18512.68641</v>
      </c>
      <c r="AA17" s="42">
        <f t="shared" ref="AA17:AA20" si="32">+Y17+Z17</f>
        <v>37979.66249</v>
      </c>
      <c r="AB17" s="93">
        <f t="shared" si="7"/>
        <v>37979.66249</v>
      </c>
      <c r="AC17" s="93">
        <f t="shared" si="8"/>
        <v>0</v>
      </c>
    </row>
    <row r="18" ht="14.25" customHeight="1">
      <c r="A18" s="39">
        <v>8.0</v>
      </c>
      <c r="B18" s="40">
        <v>2.0</v>
      </c>
      <c r="C18" s="53" t="s">
        <v>59</v>
      </c>
      <c r="D18" s="164">
        <v>7557.848591443432</v>
      </c>
      <c r="E18" s="165">
        <v>7169.270267627213</v>
      </c>
      <c r="F18" s="147">
        <v>14727.118859070644</v>
      </c>
      <c r="G18" s="147">
        <v>7810.242945154686</v>
      </c>
      <c r="H18" s="147">
        <v>7408.688048214623</v>
      </c>
      <c r="I18" s="147">
        <v>15218.93099336931</v>
      </c>
      <c r="K18" s="39"/>
      <c r="L18" s="40">
        <v>2.0</v>
      </c>
      <c r="M18" s="53" t="s">
        <v>59</v>
      </c>
      <c r="N18" s="42">
        <v>6546.0</v>
      </c>
      <c r="O18" s="42">
        <v>6192.0</v>
      </c>
      <c r="P18" s="42">
        <f t="shared" si="28"/>
        <v>12738</v>
      </c>
      <c r="Q18" s="42">
        <v>6467.0</v>
      </c>
      <c r="R18" s="42">
        <v>6216.0</v>
      </c>
      <c r="S18" s="42">
        <f t="shared" si="29"/>
        <v>12683</v>
      </c>
      <c r="U18" s="148">
        <f t="shared" ref="U18:V18" si="30">Q18/$S$105</f>
        <v>0.005585197801</v>
      </c>
      <c r="V18" s="149">
        <f t="shared" si="30"/>
        <v>0.005368422689</v>
      </c>
      <c r="W18" s="148">
        <f t="shared" si="5"/>
        <v>0.01095362049</v>
      </c>
      <c r="Y18" s="42">
        <f t="shared" ref="Y18:Z18" si="31">U18*$I$2</f>
        <v>8619.261558</v>
      </c>
      <c r="Z18" s="42">
        <f t="shared" si="31"/>
        <v>8284.727052</v>
      </c>
      <c r="AA18" s="42">
        <f t="shared" si="32"/>
        <v>16903.98861</v>
      </c>
      <c r="AB18" s="93">
        <f t="shared" si="7"/>
        <v>16903.98861</v>
      </c>
      <c r="AC18" s="93">
        <f t="shared" si="8"/>
        <v>0</v>
      </c>
    </row>
    <row r="19" ht="14.25" customHeight="1">
      <c r="A19" s="39">
        <v>9.0</v>
      </c>
      <c r="B19" s="40">
        <v>3.0</v>
      </c>
      <c r="C19" s="53" t="s">
        <v>60</v>
      </c>
      <c r="D19" s="164">
        <v>4615.584558491927</v>
      </c>
      <c r="E19" s="165">
        <v>4114.925449033478</v>
      </c>
      <c r="F19" s="147">
        <v>8730.510007525405</v>
      </c>
      <c r="G19" s="147">
        <v>4769.722004822765</v>
      </c>
      <c r="H19" s="147">
        <v>4252.343384403951</v>
      </c>
      <c r="I19" s="147">
        <v>9022.065389226715</v>
      </c>
      <c r="K19" s="39"/>
      <c r="L19" s="40">
        <v>3.0</v>
      </c>
      <c r="M19" s="53" t="s">
        <v>60</v>
      </c>
      <c r="N19" s="42">
        <v>4155.0</v>
      </c>
      <c r="O19" s="42">
        <v>3816.0</v>
      </c>
      <c r="P19" s="42">
        <f t="shared" si="28"/>
        <v>7971</v>
      </c>
      <c r="Q19" s="42">
        <v>4193.0</v>
      </c>
      <c r="R19" s="42">
        <v>3878.0</v>
      </c>
      <c r="S19" s="42">
        <f t="shared" si="29"/>
        <v>8071</v>
      </c>
      <c r="U19" s="148">
        <f t="shared" ref="U19:V19" si="33">Q19/$S$105</f>
        <v>0.003621267107</v>
      </c>
      <c r="V19" s="149">
        <f t="shared" si="33"/>
        <v>0.00334921866</v>
      </c>
      <c r="W19" s="148">
        <f t="shared" si="5"/>
        <v>0.006970485766</v>
      </c>
      <c r="Y19" s="42">
        <f t="shared" ref="Y19:Z19" si="34">U19*$I$2</f>
        <v>5588.458901</v>
      </c>
      <c r="Z19" s="42">
        <f t="shared" si="34"/>
        <v>5168.62476</v>
      </c>
      <c r="AA19" s="42">
        <f t="shared" si="32"/>
        <v>10757.08366</v>
      </c>
      <c r="AB19" s="93">
        <f t="shared" si="7"/>
        <v>10757.08366</v>
      </c>
      <c r="AC19" s="93">
        <f t="shared" si="8"/>
        <v>0</v>
      </c>
    </row>
    <row r="20" ht="14.25" customHeight="1">
      <c r="A20" s="39">
        <v>10.0</v>
      </c>
      <c r="B20" s="40">
        <v>4.0</v>
      </c>
      <c r="C20" s="53" t="s">
        <v>61</v>
      </c>
      <c r="D20" s="164">
        <v>8155.989597426415</v>
      </c>
      <c r="E20" s="165">
        <v>7578.002542621508</v>
      </c>
      <c r="F20" s="147">
        <v>15733.992140047922</v>
      </c>
      <c r="G20" s="147">
        <v>8428.358870032469</v>
      </c>
      <c r="H20" s="147">
        <v>7831.069937532353</v>
      </c>
      <c r="I20" s="147">
        <v>16259.428807564822</v>
      </c>
      <c r="K20" s="39"/>
      <c r="L20" s="40">
        <v>4.0</v>
      </c>
      <c r="M20" s="53" t="s">
        <v>61</v>
      </c>
      <c r="N20" s="42">
        <v>6712.0</v>
      </c>
      <c r="O20" s="42">
        <v>6368.0</v>
      </c>
      <c r="P20" s="42">
        <f t="shared" si="28"/>
        <v>13080</v>
      </c>
      <c r="Q20" s="42">
        <v>6785.0</v>
      </c>
      <c r="R20" s="42">
        <v>6425.0</v>
      </c>
      <c r="S20" s="42">
        <f t="shared" si="29"/>
        <v>13210</v>
      </c>
      <c r="U20" s="148">
        <f t="shared" ref="U20:V20" si="35">Q20/$S$105</f>
        <v>0.005859837185</v>
      </c>
      <c r="V20" s="149">
        <f t="shared" si="35"/>
        <v>0.005548924675</v>
      </c>
      <c r="W20" s="148">
        <f t="shared" si="5"/>
        <v>0.01140876186</v>
      </c>
      <c r="Y20" s="42">
        <f t="shared" ref="Y20:Z20" si="36">U20*$I$2</f>
        <v>9043.094119</v>
      </c>
      <c r="Z20" s="42">
        <f t="shared" si="36"/>
        <v>8563.283672</v>
      </c>
      <c r="AA20" s="42">
        <f t="shared" si="32"/>
        <v>17606.37779</v>
      </c>
      <c r="AB20" s="93">
        <f t="shared" si="7"/>
        <v>17606.37779</v>
      </c>
      <c r="AC20" s="93">
        <f t="shared" si="8"/>
        <v>0</v>
      </c>
    </row>
    <row r="21" ht="14.25" customHeight="1">
      <c r="A21" s="151"/>
      <c r="B21" s="152">
        <v>2.0</v>
      </c>
      <c r="C21" s="153" t="s">
        <v>149</v>
      </c>
      <c r="D21" s="154">
        <v>35026.0</v>
      </c>
      <c r="E21" s="154">
        <v>32568.0</v>
      </c>
      <c r="F21" s="154">
        <v>67594.0</v>
      </c>
      <c r="G21" s="154">
        <v>36195.69327</v>
      </c>
      <c r="H21" s="154">
        <v>33655.60836</v>
      </c>
      <c r="I21" s="154">
        <v>69851.30163</v>
      </c>
      <c r="K21" s="44"/>
      <c r="L21" s="152">
        <v>2.0</v>
      </c>
      <c r="M21" s="153" t="s">
        <v>149</v>
      </c>
      <c r="N21" s="47"/>
      <c r="O21" s="47"/>
      <c r="P21" s="47"/>
      <c r="Q21" s="47"/>
      <c r="R21" s="47"/>
      <c r="S21" s="47"/>
      <c r="U21" s="155">
        <f t="shared" ref="U21:V21" si="37">Q21/$S$105</f>
        <v>0</v>
      </c>
      <c r="V21" s="156">
        <f t="shared" si="37"/>
        <v>0</v>
      </c>
      <c r="W21" s="155">
        <f t="shared" si="5"/>
        <v>0</v>
      </c>
      <c r="Y21" s="47"/>
      <c r="Z21" s="47"/>
      <c r="AA21" s="47"/>
      <c r="AB21" s="93">
        <f t="shared" si="7"/>
        <v>0</v>
      </c>
      <c r="AC21" s="93">
        <f t="shared" si="8"/>
        <v>0</v>
      </c>
    </row>
    <row r="22" ht="14.25" customHeight="1">
      <c r="A22" s="157" t="s">
        <v>62</v>
      </c>
      <c r="B22" s="158" t="s">
        <v>63</v>
      </c>
      <c r="C22" s="159"/>
      <c r="D22" s="160">
        <v>68677.0</v>
      </c>
      <c r="E22" s="160">
        <v>65575.0</v>
      </c>
      <c r="F22" s="160">
        <v>134252.0</v>
      </c>
      <c r="G22" s="160">
        <v>70970.468415</v>
      </c>
      <c r="H22" s="160">
        <v>67764.877125</v>
      </c>
      <c r="I22" s="160">
        <v>138735.34554</v>
      </c>
      <c r="K22" s="49" t="s">
        <v>62</v>
      </c>
      <c r="L22" s="50" t="s">
        <v>63</v>
      </c>
      <c r="M22" s="51"/>
      <c r="N22" s="36">
        <f t="shared" ref="N22:S22" si="38">N26+N29+N32</f>
        <v>73717</v>
      </c>
      <c r="O22" s="36">
        <f t="shared" si="38"/>
        <v>71707</v>
      </c>
      <c r="P22" s="36">
        <f t="shared" si="38"/>
        <v>145424</v>
      </c>
      <c r="Q22" s="36">
        <f t="shared" si="38"/>
        <v>77021</v>
      </c>
      <c r="R22" s="36">
        <f t="shared" si="38"/>
        <v>75138</v>
      </c>
      <c r="S22" s="36">
        <f t="shared" si="38"/>
        <v>152159</v>
      </c>
      <c r="U22" s="163">
        <f t="shared" ref="U22:V22" si="39">Q22/$S$105</f>
        <v>0.06651886807</v>
      </c>
      <c r="V22" s="167">
        <f t="shared" si="39"/>
        <v>0.06489262291</v>
      </c>
      <c r="W22" s="163">
        <f t="shared" si="5"/>
        <v>0.131411491</v>
      </c>
      <c r="Y22" s="36">
        <f t="shared" ref="Y22:AA22" si="40">Y26+Y29+Y32</f>
        <v>102654.1123</v>
      </c>
      <c r="Z22" s="36">
        <f t="shared" si="40"/>
        <v>100144.4371</v>
      </c>
      <c r="AA22" s="36">
        <f t="shared" si="40"/>
        <v>202798.5495</v>
      </c>
      <c r="AB22" s="93">
        <f t="shared" si="7"/>
        <v>202798.5495</v>
      </c>
      <c r="AC22" s="93">
        <f t="shared" si="8"/>
        <v>0</v>
      </c>
    </row>
    <row r="23" ht="14.25" customHeight="1">
      <c r="A23" s="39">
        <v>11.0</v>
      </c>
      <c r="B23" s="40">
        <v>1.0</v>
      </c>
      <c r="C23" s="41" t="s">
        <v>64</v>
      </c>
      <c r="D23" s="164">
        <v>10618.987198512988</v>
      </c>
      <c r="E23" s="165">
        <v>9684.95792316267</v>
      </c>
      <c r="F23" s="147">
        <v>20303.945121675657</v>
      </c>
      <c r="G23" s="147">
        <v>10973.60827600733</v>
      </c>
      <c r="H23" s="147">
        <v>10008.387093006688</v>
      </c>
      <c r="I23" s="147">
        <v>20981.995369014017</v>
      </c>
      <c r="K23" s="39"/>
      <c r="L23" s="40">
        <v>1.0</v>
      </c>
      <c r="M23" s="41" t="s">
        <v>64</v>
      </c>
      <c r="N23" s="42">
        <v>13277.0</v>
      </c>
      <c r="O23" s="42">
        <v>12631.0</v>
      </c>
      <c r="P23" s="42">
        <f t="shared" ref="P23:P25" si="43">O23+N23</f>
        <v>25908</v>
      </c>
      <c r="Q23" s="42">
        <v>14326.0</v>
      </c>
      <c r="R23" s="42">
        <v>13793.0</v>
      </c>
      <c r="S23" s="42">
        <f t="shared" ref="S23:S25" si="44">R23+Q23</f>
        <v>28119</v>
      </c>
      <c r="U23" s="148">
        <f t="shared" ref="U23:V23" si="41">Q23/$S$105</f>
        <v>0.01237259064</v>
      </c>
      <c r="V23" s="149">
        <f t="shared" si="41"/>
        <v>0.0119122674</v>
      </c>
      <c r="W23" s="148">
        <f t="shared" si="5"/>
        <v>0.02428485804</v>
      </c>
      <c r="Y23" s="42">
        <f t="shared" ref="Y23:Z23" si="42">U23*$I$2</f>
        <v>19093.79018</v>
      </c>
      <c r="Z23" s="42">
        <f t="shared" si="42"/>
        <v>18383.40415</v>
      </c>
      <c r="AA23" s="42">
        <f t="shared" ref="AA23:AA25" si="47">Z23+Y23</f>
        <v>37477.19433</v>
      </c>
      <c r="AB23" s="93">
        <f t="shared" si="7"/>
        <v>37477.19433</v>
      </c>
      <c r="AC23" s="93">
        <f t="shared" si="8"/>
        <v>0</v>
      </c>
    </row>
    <row r="24" ht="14.25" customHeight="1">
      <c r="A24" s="39">
        <v>14.0</v>
      </c>
      <c r="B24" s="40">
        <v>4.0</v>
      </c>
      <c r="C24" s="41" t="s">
        <v>67</v>
      </c>
      <c r="D24" s="164">
        <v>10517.069628696916</v>
      </c>
      <c r="E24" s="165">
        <v>10063.831582748497</v>
      </c>
      <c r="F24" s="147">
        <v>20580.901211445413</v>
      </c>
      <c r="G24" s="147">
        <v>10868.287168947249</v>
      </c>
      <c r="H24" s="147">
        <v>10399.913238454383</v>
      </c>
      <c r="I24" s="147">
        <v>21268.20040740163</v>
      </c>
      <c r="K24" s="39"/>
      <c r="L24" s="40">
        <v>4.0</v>
      </c>
      <c r="M24" s="41" t="s">
        <v>67</v>
      </c>
      <c r="N24" s="42">
        <v>10867.0</v>
      </c>
      <c r="O24" s="42">
        <v>10296.0</v>
      </c>
      <c r="P24" s="42">
        <f t="shared" si="43"/>
        <v>21163</v>
      </c>
      <c r="Q24" s="42">
        <v>11298.0</v>
      </c>
      <c r="R24" s="42">
        <v>10736.0</v>
      </c>
      <c r="S24" s="42">
        <f t="shared" si="44"/>
        <v>22034</v>
      </c>
      <c r="U24" s="148">
        <f t="shared" ref="U24:V24" si="45">Q24/$S$105</f>
        <v>0.009757470969</v>
      </c>
      <c r="V24" s="149">
        <f t="shared" si="45"/>
        <v>0.009272101993</v>
      </c>
      <c r="W24" s="148">
        <f t="shared" si="5"/>
        <v>0.01902957296</v>
      </c>
      <c r="Y24" s="42">
        <f t="shared" ref="Y24:Z24" si="46">U24*$I$2</f>
        <v>15058.0512</v>
      </c>
      <c r="Z24" s="42">
        <f t="shared" si="46"/>
        <v>14309.01378</v>
      </c>
      <c r="AA24" s="42">
        <f t="shared" si="47"/>
        <v>29367.06497</v>
      </c>
      <c r="AB24" s="93">
        <f t="shared" si="7"/>
        <v>29367.06497</v>
      </c>
      <c r="AC24" s="93">
        <f t="shared" si="8"/>
        <v>0</v>
      </c>
    </row>
    <row r="25" ht="14.25" customHeight="1">
      <c r="A25" s="39">
        <v>15.0</v>
      </c>
      <c r="B25" s="40">
        <v>5.0</v>
      </c>
      <c r="C25" s="41" t="s">
        <v>68</v>
      </c>
      <c r="D25" s="164">
        <v>3026.6429824166926</v>
      </c>
      <c r="E25" s="165">
        <v>2799.34097938549</v>
      </c>
      <c r="F25" s="147">
        <v>5825.983961802182</v>
      </c>
      <c r="G25" s="147">
        <v>3127.717724814498</v>
      </c>
      <c r="H25" s="147">
        <v>2892.824971392068</v>
      </c>
      <c r="I25" s="147">
        <v>6020.542696206567</v>
      </c>
      <c r="K25" s="39"/>
      <c r="L25" s="40">
        <v>5.0</v>
      </c>
      <c r="M25" s="41" t="s">
        <v>68</v>
      </c>
      <c r="N25" s="42">
        <v>2494.0</v>
      </c>
      <c r="O25" s="42">
        <v>2304.0</v>
      </c>
      <c r="P25" s="42">
        <f t="shared" si="43"/>
        <v>4798</v>
      </c>
      <c r="Q25" s="42">
        <v>2524.0</v>
      </c>
      <c r="R25" s="42">
        <v>2362.0</v>
      </c>
      <c r="S25" s="42">
        <f t="shared" si="44"/>
        <v>4886</v>
      </c>
      <c r="U25" s="148">
        <f t="shared" ref="U25:V25" si="48">Q25/$S$105</f>
        <v>0.00217984216</v>
      </c>
      <c r="V25" s="149">
        <f t="shared" si="48"/>
        <v>0.00203993153</v>
      </c>
      <c r="W25" s="148">
        <f t="shared" si="5"/>
        <v>0.00421977369</v>
      </c>
      <c r="Y25" s="42">
        <f t="shared" ref="Y25:Z25" si="49">U25*$I$2</f>
        <v>3364.004356</v>
      </c>
      <c r="Z25" s="42">
        <f t="shared" si="49"/>
        <v>3148.089655</v>
      </c>
      <c r="AA25" s="42">
        <f t="shared" si="47"/>
        <v>6512.094011</v>
      </c>
      <c r="AB25" s="93">
        <f t="shared" si="7"/>
        <v>6512.094011</v>
      </c>
      <c r="AC25" s="93">
        <f t="shared" si="8"/>
        <v>0</v>
      </c>
    </row>
    <row r="26" ht="14.25" customHeight="1">
      <c r="A26" s="39"/>
      <c r="B26" s="152">
        <v>3.0</v>
      </c>
      <c r="C26" s="168" t="s">
        <v>150</v>
      </c>
      <c r="D26" s="169">
        <v>44513.27071997122</v>
      </c>
      <c r="E26" s="169">
        <v>42152.78327288713</v>
      </c>
      <c r="F26" s="169">
        <v>86666.05399285835</v>
      </c>
      <c r="G26" s="169">
        <v>45999.79139566466</v>
      </c>
      <c r="H26" s="169">
        <v>43560.47547028519</v>
      </c>
      <c r="I26" s="169">
        <v>89560.26686594984</v>
      </c>
      <c r="K26" s="39"/>
      <c r="L26" s="152">
        <v>3.0</v>
      </c>
      <c r="M26" s="168" t="s">
        <v>150</v>
      </c>
      <c r="N26" s="54">
        <f t="shared" ref="N26:S26" si="50">SUM(N23:N25)</f>
        <v>26638</v>
      </c>
      <c r="O26" s="54">
        <f t="shared" si="50"/>
        <v>25231</v>
      </c>
      <c r="P26" s="54">
        <f t="shared" si="50"/>
        <v>51869</v>
      </c>
      <c r="Q26" s="54">
        <f t="shared" si="50"/>
        <v>28148</v>
      </c>
      <c r="R26" s="54">
        <f t="shared" si="50"/>
        <v>26891</v>
      </c>
      <c r="S26" s="54">
        <f t="shared" si="50"/>
        <v>55039</v>
      </c>
      <c r="U26" s="170">
        <f t="shared" ref="U26:V26" si="51">Q26/$S$105</f>
        <v>0.02430990377</v>
      </c>
      <c r="V26" s="171">
        <f t="shared" si="51"/>
        <v>0.02322430092</v>
      </c>
      <c r="W26" s="170">
        <f t="shared" si="5"/>
        <v>0.04753420469</v>
      </c>
      <c r="Y26" s="54">
        <f t="shared" ref="Y26:AA26" si="52">SUM(Y23:Y25)</f>
        <v>37515.84573</v>
      </c>
      <c r="Z26" s="54">
        <f t="shared" si="52"/>
        <v>35840.50758</v>
      </c>
      <c r="AA26" s="54">
        <f t="shared" si="52"/>
        <v>73356.35331</v>
      </c>
      <c r="AB26" s="93">
        <f t="shared" si="7"/>
        <v>73356.35331</v>
      </c>
      <c r="AC26" s="93">
        <f t="shared" si="8"/>
        <v>0</v>
      </c>
    </row>
    <row r="27" ht="14.25" customHeight="1">
      <c r="A27" s="39">
        <v>16.0</v>
      </c>
      <c r="B27" s="40">
        <v>4.0</v>
      </c>
      <c r="C27" s="41" t="s">
        <v>69</v>
      </c>
      <c r="D27" s="164">
        <v>12637.778657192966</v>
      </c>
      <c r="E27" s="165">
        <v>12481.210258584146</v>
      </c>
      <c r="F27" s="147">
        <v>25118.98891577711</v>
      </c>
      <c r="G27" s="147">
        <v>13059.817275449925</v>
      </c>
      <c r="H27" s="147">
        <v>12898.020275169563</v>
      </c>
      <c r="I27" s="147">
        <v>25957.837550619486</v>
      </c>
      <c r="K27" s="39"/>
      <c r="L27" s="40">
        <v>4.0</v>
      </c>
      <c r="M27" s="41" t="s">
        <v>69</v>
      </c>
      <c r="N27" s="42">
        <v>12649.0</v>
      </c>
      <c r="O27" s="42">
        <v>12739.0</v>
      </c>
      <c r="P27" s="42">
        <f t="shared" ref="P27:P28" si="55">O27+N27</f>
        <v>25388</v>
      </c>
      <c r="Q27" s="42">
        <v>12839.0</v>
      </c>
      <c r="R27" s="42">
        <v>13008.0</v>
      </c>
      <c r="S27" s="42">
        <f t="shared" ref="S27:S28" si="56">R27+Q27</f>
        <v>25847</v>
      </c>
      <c r="U27" s="148">
        <f t="shared" ref="U27:V27" si="53">Q27/$S$105</f>
        <v>0.01108834924</v>
      </c>
      <c r="V27" s="149">
        <f t="shared" si="53"/>
        <v>0.0112343054</v>
      </c>
      <c r="W27" s="148">
        <f t="shared" si="5"/>
        <v>0.02232265464</v>
      </c>
      <c r="Y27" s="42">
        <f t="shared" ref="Y27:Z27" si="54">U27*$I$2</f>
        <v>17111.90647</v>
      </c>
      <c r="Z27" s="42">
        <f t="shared" si="54"/>
        <v>17337.15082</v>
      </c>
      <c r="AA27" s="42">
        <f t="shared" ref="AA27:AA28" si="59">Z27+Y27</f>
        <v>34449.05729</v>
      </c>
      <c r="AB27" s="93">
        <f t="shared" si="7"/>
        <v>34449.05729</v>
      </c>
      <c r="AC27" s="93">
        <f t="shared" si="8"/>
        <v>0</v>
      </c>
    </row>
    <row r="28" ht="14.25" customHeight="1">
      <c r="A28" s="39">
        <v>17.0</v>
      </c>
      <c r="B28" s="40">
        <v>5.0</v>
      </c>
      <c r="C28" s="41" t="s">
        <v>70</v>
      </c>
      <c r="D28" s="164">
        <v>11525.950622835815</v>
      </c>
      <c r="E28" s="165">
        <v>10941.006468528723</v>
      </c>
      <c r="F28" s="147">
        <v>22466.957091364537</v>
      </c>
      <c r="G28" s="147">
        <v>11910.859743885418</v>
      </c>
      <c r="H28" s="147">
        <v>11306.38137954524</v>
      </c>
      <c r="I28" s="147">
        <v>23217.241123430656</v>
      </c>
      <c r="K28" s="39"/>
      <c r="L28" s="40">
        <v>5.0</v>
      </c>
      <c r="M28" s="41" t="s">
        <v>70</v>
      </c>
      <c r="N28" s="42">
        <v>10654.0</v>
      </c>
      <c r="O28" s="42">
        <v>10432.0</v>
      </c>
      <c r="P28" s="42">
        <f t="shared" si="55"/>
        <v>21086</v>
      </c>
      <c r="Q28" s="42">
        <v>10807.0</v>
      </c>
      <c r="R28" s="42">
        <v>10479.0</v>
      </c>
      <c r="S28" s="42">
        <f t="shared" si="56"/>
        <v>21286</v>
      </c>
      <c r="U28" s="148">
        <f t="shared" ref="U28:V28" si="57">Q28/$S$105</f>
        <v>0.009333420849</v>
      </c>
      <c r="V28" s="149">
        <f t="shared" si="57"/>
        <v>0.009050145006</v>
      </c>
      <c r="W28" s="148">
        <f t="shared" si="5"/>
        <v>0.01838356586</v>
      </c>
      <c r="Y28" s="42">
        <f t="shared" ref="Y28:Z28" si="58">U28*$I$2</f>
        <v>14403.64306</v>
      </c>
      <c r="Z28" s="42">
        <f t="shared" si="58"/>
        <v>13966.48243</v>
      </c>
      <c r="AA28" s="42">
        <f t="shared" si="59"/>
        <v>28370.12549</v>
      </c>
      <c r="AB28" s="93">
        <f t="shared" si="7"/>
        <v>28370.12549</v>
      </c>
      <c r="AC28" s="93">
        <f t="shared" si="8"/>
        <v>0</v>
      </c>
    </row>
    <row r="29" ht="14.25" customHeight="1">
      <c r="A29" s="39"/>
      <c r="B29" s="152">
        <v>4.0</v>
      </c>
      <c r="C29" s="168" t="s">
        <v>151</v>
      </c>
      <c r="D29" s="169">
        <v>24163.729280028783</v>
      </c>
      <c r="E29" s="169">
        <v>23422.21672711287</v>
      </c>
      <c r="F29" s="169">
        <v>47585.94600714165</v>
      </c>
      <c r="G29" s="169">
        <v>24970.677019335344</v>
      </c>
      <c r="H29" s="169">
        <v>24204.401654714806</v>
      </c>
      <c r="I29" s="169">
        <v>49175.07867405015</v>
      </c>
      <c r="K29" s="39"/>
      <c r="L29" s="152">
        <v>4.0</v>
      </c>
      <c r="M29" s="168" t="s">
        <v>151</v>
      </c>
      <c r="N29" s="54">
        <f t="shared" ref="N29:S29" si="60">SUM(N27:N28)</f>
        <v>23303</v>
      </c>
      <c r="O29" s="54">
        <f t="shared" si="60"/>
        <v>23171</v>
      </c>
      <c r="P29" s="54">
        <f t="shared" si="60"/>
        <v>46474</v>
      </c>
      <c r="Q29" s="54">
        <f t="shared" si="60"/>
        <v>23646</v>
      </c>
      <c r="R29" s="54">
        <f t="shared" si="60"/>
        <v>23487</v>
      </c>
      <c r="S29" s="54">
        <f t="shared" si="60"/>
        <v>47133</v>
      </c>
      <c r="U29" s="170">
        <f t="shared" ref="U29:V29" si="61">Q29/$S$105</f>
        <v>0.02042177009</v>
      </c>
      <c r="V29" s="171">
        <f t="shared" si="61"/>
        <v>0.0202844504</v>
      </c>
      <c r="W29" s="170">
        <f t="shared" si="5"/>
        <v>0.0407062205</v>
      </c>
      <c r="Y29" s="54">
        <f t="shared" ref="Y29:AA29" si="62">SUM(Y27:Y28)</f>
        <v>31515.54953</v>
      </c>
      <c r="Z29" s="54">
        <f t="shared" si="62"/>
        <v>31303.63325</v>
      </c>
      <c r="AA29" s="54">
        <f t="shared" si="62"/>
        <v>62819.18277</v>
      </c>
      <c r="AB29" s="93">
        <f t="shared" si="7"/>
        <v>62819.18277</v>
      </c>
      <c r="AC29" s="93">
        <f t="shared" si="8"/>
        <v>0</v>
      </c>
    </row>
    <row r="30" ht="14.25" customHeight="1">
      <c r="A30" s="39">
        <v>12.0</v>
      </c>
      <c r="B30" s="40">
        <v>2.0</v>
      </c>
      <c r="C30" s="41" t="s">
        <v>65</v>
      </c>
      <c r="D30" s="164">
        <v>9359.94489664373</v>
      </c>
      <c r="E30" s="165">
        <v>9122.824721711962</v>
      </c>
      <c r="F30" s="147">
        <v>18482.76961835569</v>
      </c>
      <c r="G30" s="147">
        <v>9672.520256467147</v>
      </c>
      <c r="H30" s="147">
        <v>9427.481453293534</v>
      </c>
      <c r="I30" s="147">
        <v>19100.001709760683</v>
      </c>
      <c r="K30" s="39"/>
      <c r="L30" s="40">
        <v>2.0</v>
      </c>
      <c r="M30" s="41" t="s">
        <v>65</v>
      </c>
      <c r="N30" s="42">
        <v>11109.0</v>
      </c>
      <c r="O30" s="42">
        <v>11025.0</v>
      </c>
      <c r="P30" s="42">
        <f t="shared" ref="P30:P31" si="65">O30+N30</f>
        <v>22134</v>
      </c>
      <c r="Q30" s="42">
        <v>11850.0</v>
      </c>
      <c r="R30" s="42">
        <v>11756.0</v>
      </c>
      <c r="S30" s="42">
        <f t="shared" ref="S30:S31" si="66">R30+Q30</f>
        <v>23606</v>
      </c>
      <c r="U30" s="148">
        <f t="shared" ref="U30:V30" si="63">Q30/$S$105</f>
        <v>0.01023420349</v>
      </c>
      <c r="V30" s="149">
        <f t="shared" si="63"/>
        <v>0.01015302077</v>
      </c>
      <c r="W30" s="148">
        <f t="shared" si="5"/>
        <v>0.02038722426</v>
      </c>
      <c r="Y30" s="42">
        <f t="shared" ref="Y30:Z30" si="64">U30*$I$2</f>
        <v>15793.76055</v>
      </c>
      <c r="Z30" s="42">
        <f t="shared" si="64"/>
        <v>15668.47671</v>
      </c>
      <c r="AA30" s="42">
        <f t="shared" ref="AA30:AA31" si="69">Z30+Y30</f>
        <v>31462.23726</v>
      </c>
      <c r="AB30" s="93">
        <f t="shared" si="7"/>
        <v>31462.23726</v>
      </c>
      <c r="AC30" s="93">
        <f t="shared" si="8"/>
        <v>0</v>
      </c>
    </row>
    <row r="31" ht="14.25" customHeight="1">
      <c r="A31" s="39">
        <v>13.0</v>
      </c>
      <c r="B31" s="40">
        <v>3.0</v>
      </c>
      <c r="C31" s="41" t="s">
        <v>66</v>
      </c>
      <c r="D31" s="164">
        <v>10990.626013700889</v>
      </c>
      <c r="E31" s="165">
        <v>10481.828065878512</v>
      </c>
      <c r="F31" s="147">
        <v>21472.454079579402</v>
      </c>
      <c r="G31" s="147">
        <v>11357.65796942843</v>
      </c>
      <c r="H31" s="147">
        <v>10831.868714138525</v>
      </c>
      <c r="I31" s="147">
        <v>22189.526683566954</v>
      </c>
      <c r="K31" s="39"/>
      <c r="L31" s="40">
        <v>3.0</v>
      </c>
      <c r="M31" s="41" t="s">
        <v>66</v>
      </c>
      <c r="N31" s="42">
        <v>12667.0</v>
      </c>
      <c r="O31" s="42">
        <v>12280.0</v>
      </c>
      <c r="P31" s="42">
        <f t="shared" si="65"/>
        <v>24947</v>
      </c>
      <c r="Q31" s="42">
        <v>13377.0</v>
      </c>
      <c r="R31" s="42">
        <v>13004.0</v>
      </c>
      <c r="S31" s="42">
        <f t="shared" si="66"/>
        <v>26381</v>
      </c>
      <c r="U31" s="148">
        <f t="shared" ref="U31:V31" si="67">Q31/$S$105</f>
        <v>0.01155299072</v>
      </c>
      <c r="V31" s="149">
        <f t="shared" si="67"/>
        <v>0.01123085081</v>
      </c>
      <c r="W31" s="148">
        <f t="shared" si="5"/>
        <v>0.02278384153</v>
      </c>
      <c r="Y31" s="42">
        <f t="shared" ref="Y31:Z31" si="68">U31*$I$2</f>
        <v>17828.95653</v>
      </c>
      <c r="Z31" s="42">
        <f t="shared" si="68"/>
        <v>17331.81959</v>
      </c>
      <c r="AA31" s="42">
        <f t="shared" si="69"/>
        <v>35160.77612</v>
      </c>
      <c r="AB31" s="93">
        <f t="shared" si="7"/>
        <v>35160.77612</v>
      </c>
      <c r="AC31" s="93">
        <f t="shared" si="8"/>
        <v>0</v>
      </c>
    </row>
    <row r="32" ht="14.25" customHeight="1">
      <c r="A32" s="39"/>
      <c r="B32" s="152">
        <v>5.0</v>
      </c>
      <c r="C32" s="168" t="s">
        <v>152</v>
      </c>
      <c r="D32" s="169">
        <v>24163.729280028783</v>
      </c>
      <c r="E32" s="169">
        <v>23422.21672711287</v>
      </c>
      <c r="F32" s="169">
        <v>47585.94600714165</v>
      </c>
      <c r="G32" s="169">
        <v>24970.677019335344</v>
      </c>
      <c r="H32" s="169">
        <v>24204.401654714806</v>
      </c>
      <c r="I32" s="169">
        <v>49175.07867405015</v>
      </c>
      <c r="K32" s="39"/>
      <c r="L32" s="152">
        <v>5.0</v>
      </c>
      <c r="M32" s="168" t="s">
        <v>152</v>
      </c>
      <c r="N32" s="54">
        <f t="shared" ref="N32:S32" si="70">SUM(N30:N31)</f>
        <v>23776</v>
      </c>
      <c r="O32" s="54">
        <f t="shared" si="70"/>
        <v>23305</v>
      </c>
      <c r="P32" s="54">
        <f t="shared" si="70"/>
        <v>47081</v>
      </c>
      <c r="Q32" s="54">
        <f t="shared" si="70"/>
        <v>25227</v>
      </c>
      <c r="R32" s="54">
        <f t="shared" si="70"/>
        <v>24760</v>
      </c>
      <c r="S32" s="54">
        <f t="shared" si="70"/>
        <v>49987</v>
      </c>
      <c r="U32" s="170">
        <f t="shared" ref="U32:V32" si="71">Q32/$S$105</f>
        <v>0.0217871942</v>
      </c>
      <c r="V32" s="171">
        <f t="shared" si="71"/>
        <v>0.02138387159</v>
      </c>
      <c r="W32" s="170">
        <f t="shared" si="5"/>
        <v>0.04317106579</v>
      </c>
      <c r="Y32" s="54">
        <f t="shared" ref="Y32:AA32" si="72">SUM(Y30:Y31)</f>
        <v>33622.71707</v>
      </c>
      <c r="Z32" s="54">
        <f t="shared" si="72"/>
        <v>33000.2963</v>
      </c>
      <c r="AA32" s="54">
        <f t="shared" si="72"/>
        <v>66623.01337</v>
      </c>
      <c r="AB32" s="93">
        <f t="shared" si="7"/>
        <v>66623.01337</v>
      </c>
      <c r="AC32" s="93">
        <f t="shared" si="8"/>
        <v>0</v>
      </c>
    </row>
    <row r="33" ht="14.25" customHeight="1">
      <c r="A33" s="172" t="s">
        <v>71</v>
      </c>
      <c r="B33" s="173" t="s">
        <v>72</v>
      </c>
      <c r="C33" s="174"/>
      <c r="D33" s="160">
        <v>36253.0</v>
      </c>
      <c r="E33" s="160">
        <v>32601.0</v>
      </c>
      <c r="F33" s="160">
        <v>68854.0</v>
      </c>
      <c r="G33" s="160">
        <v>37463.668935</v>
      </c>
      <c r="H33" s="160">
        <v>33689.710395</v>
      </c>
      <c r="I33" s="160">
        <v>71153.37933</v>
      </c>
      <c r="K33" s="49" t="s">
        <v>71</v>
      </c>
      <c r="L33" s="50" t="s">
        <v>72</v>
      </c>
      <c r="M33" s="51"/>
      <c r="N33" s="36">
        <f t="shared" ref="N33:P33" si="73">N34+N36+N40</f>
        <v>38841</v>
      </c>
      <c r="O33" s="36">
        <f t="shared" si="73"/>
        <v>35911</v>
      </c>
      <c r="P33" s="36">
        <f t="shared" si="73"/>
        <v>74752</v>
      </c>
      <c r="Q33" s="36">
        <f t="shared" ref="Q33:S33" si="74">Q35+Q37+Q40</f>
        <v>40821</v>
      </c>
      <c r="R33" s="36">
        <f t="shared" si="74"/>
        <v>37878</v>
      </c>
      <c r="S33" s="36">
        <f t="shared" si="74"/>
        <v>78699</v>
      </c>
      <c r="U33" s="163">
        <f t="shared" ref="U33:V33" si="75">Q33/$S$105</f>
        <v>0.0352548878</v>
      </c>
      <c r="V33" s="167">
        <f t="shared" si="75"/>
        <v>0.03271317803</v>
      </c>
      <c r="W33" s="163">
        <f t="shared" si="5"/>
        <v>0.06796806583</v>
      </c>
      <c r="Y33" s="36">
        <f t="shared" ref="Y33:AA33" si="76">Y35+Y37+Y40</f>
        <v>54406.50627</v>
      </c>
      <c r="Z33" s="36">
        <f t="shared" si="76"/>
        <v>50484.05587</v>
      </c>
      <c r="AA33" s="36">
        <f t="shared" si="76"/>
        <v>104890.5621</v>
      </c>
      <c r="AB33" s="93">
        <f t="shared" si="7"/>
        <v>104890.5621</v>
      </c>
      <c r="AC33" s="93">
        <f t="shared" si="8"/>
        <v>0</v>
      </c>
      <c r="AD33" s="175"/>
    </row>
    <row r="34" ht="14.25" customHeight="1">
      <c r="A34" s="39">
        <v>19.0</v>
      </c>
      <c r="B34" s="40">
        <v>1.0</v>
      </c>
      <c r="C34" s="53" t="s">
        <v>73</v>
      </c>
      <c r="D34" s="164">
        <v>5252.731617107464</v>
      </c>
      <c r="E34" s="165">
        <v>4808.309822855837</v>
      </c>
      <c r="F34" s="147">
        <v>10061.041439963301</v>
      </c>
      <c r="G34" s="147">
        <v>5428.146589460768</v>
      </c>
      <c r="H34" s="147">
        <v>4968.883329390108</v>
      </c>
      <c r="I34" s="147">
        <v>10397.029918850876</v>
      </c>
      <c r="K34" s="39"/>
      <c r="L34" s="40">
        <v>1.0</v>
      </c>
      <c r="M34" s="53" t="s">
        <v>73</v>
      </c>
      <c r="N34" s="42">
        <v>5849.0</v>
      </c>
      <c r="O34" s="42">
        <v>5461.0</v>
      </c>
      <c r="P34" s="42">
        <f>+N34+O34</f>
        <v>11310</v>
      </c>
      <c r="Q34" s="42">
        <v>6152.0</v>
      </c>
      <c r="R34" s="42">
        <v>5773.0</v>
      </c>
      <c r="S34" s="42">
        <f>+Q34+R34</f>
        <v>11925</v>
      </c>
      <c r="U34" s="148">
        <f t="shared" ref="U34:V34" si="77">Q34/$S$105</f>
        <v>0.005313149354</v>
      </c>
      <c r="V34" s="149">
        <f t="shared" si="77"/>
        <v>0.004985827571</v>
      </c>
      <c r="W34" s="148">
        <f t="shared" si="5"/>
        <v>0.01029897693</v>
      </c>
      <c r="Y34" s="42">
        <f t="shared" ref="Y34:Z34" si="78">U34*$I$2</f>
        <v>8199.427417</v>
      </c>
      <c r="Z34" s="42">
        <f t="shared" si="78"/>
        <v>7694.29364</v>
      </c>
      <c r="AA34" s="42">
        <f>+Y34+Z34</f>
        <v>15893.72106</v>
      </c>
      <c r="AB34" s="93">
        <f t="shared" si="7"/>
        <v>15893.72106</v>
      </c>
      <c r="AC34" s="93">
        <f t="shared" si="8"/>
        <v>0</v>
      </c>
    </row>
    <row r="35" ht="14.25" customHeight="1">
      <c r="A35" s="39"/>
      <c r="B35" s="152">
        <v>6.0</v>
      </c>
      <c r="C35" s="168" t="s">
        <v>153</v>
      </c>
      <c r="D35" s="169">
        <v>5252.731617107464</v>
      </c>
      <c r="E35" s="169">
        <v>4808.309822855837</v>
      </c>
      <c r="F35" s="169">
        <v>10061.041439963301</v>
      </c>
      <c r="G35" s="169">
        <v>5428.146589460768</v>
      </c>
      <c r="H35" s="169">
        <v>4968.883329390108</v>
      </c>
      <c r="I35" s="169">
        <v>10397.029918850876</v>
      </c>
      <c r="K35" s="49"/>
      <c r="L35" s="152">
        <v>6.0</v>
      </c>
      <c r="M35" s="168" t="s">
        <v>153</v>
      </c>
      <c r="N35" s="37"/>
      <c r="O35" s="37"/>
      <c r="P35" s="37"/>
      <c r="Q35" s="176">
        <f t="shared" ref="Q35:S35" si="79">Q34</f>
        <v>6152</v>
      </c>
      <c r="R35" s="176">
        <f t="shared" si="79"/>
        <v>5773</v>
      </c>
      <c r="S35" s="176">
        <f t="shared" si="79"/>
        <v>11925</v>
      </c>
      <c r="U35" s="177">
        <f t="shared" ref="U35:V35" si="80">Q35/$S$105</f>
        <v>0.005313149354</v>
      </c>
      <c r="V35" s="178">
        <f t="shared" si="80"/>
        <v>0.004985827571</v>
      </c>
      <c r="W35" s="177">
        <f t="shared" si="5"/>
        <v>0.01029897693</v>
      </c>
      <c r="Y35" s="176">
        <f t="shared" ref="Y35:AA35" si="81">Y34</f>
        <v>8199.427417</v>
      </c>
      <c r="Z35" s="176">
        <f t="shared" si="81"/>
        <v>7694.29364</v>
      </c>
      <c r="AA35" s="176">
        <f t="shared" si="81"/>
        <v>15893.72106</v>
      </c>
      <c r="AB35" s="93">
        <f t="shared" si="7"/>
        <v>15893.72106</v>
      </c>
      <c r="AC35" s="93">
        <f t="shared" si="8"/>
        <v>0</v>
      </c>
    </row>
    <row r="36" ht="14.25" customHeight="1">
      <c r="A36" s="39"/>
      <c r="B36" s="40">
        <v>2.0</v>
      </c>
      <c r="C36" s="53" t="s">
        <v>74</v>
      </c>
      <c r="D36" s="164">
        <v>14811.08562538527</v>
      </c>
      <c r="E36" s="165">
        <v>13436.891462499592</v>
      </c>
      <c r="F36" s="147">
        <v>28247.977087884865</v>
      </c>
      <c r="G36" s="147">
        <v>15305.701829845011</v>
      </c>
      <c r="H36" s="147">
        <v>13885.616452889766</v>
      </c>
      <c r="I36" s="147">
        <v>29191.318282734777</v>
      </c>
      <c r="K36" s="39"/>
      <c r="L36" s="40">
        <v>2.0</v>
      </c>
      <c r="M36" s="53" t="s">
        <v>74</v>
      </c>
      <c r="N36" s="42">
        <v>15388.0</v>
      </c>
      <c r="O36" s="42">
        <v>14399.0</v>
      </c>
      <c r="P36" s="42">
        <f>+N36+O36</f>
        <v>29787</v>
      </c>
      <c r="Q36" s="42">
        <v>16095.0</v>
      </c>
      <c r="R36" s="42">
        <v>15120.0</v>
      </c>
      <c r="S36" s="42">
        <f>+Q36+R36</f>
        <v>31215</v>
      </c>
      <c r="U36" s="148">
        <f t="shared" ref="U36:V36" si="82">Q36/$S$105</f>
        <v>0.01390038018</v>
      </c>
      <c r="V36" s="149">
        <f t="shared" si="82"/>
        <v>0.01305832546</v>
      </c>
      <c r="W36" s="148">
        <f t="shared" si="5"/>
        <v>0.02695870564</v>
      </c>
      <c r="Y36" s="42">
        <f t="shared" ref="Y36:Z36" si="83">U36*$I$2</f>
        <v>21451.5254</v>
      </c>
      <c r="Z36" s="42">
        <f t="shared" si="83"/>
        <v>20152.03877</v>
      </c>
      <c r="AA36" s="42">
        <f>+Y36+Z36</f>
        <v>41603.56418</v>
      </c>
      <c r="AB36" s="93">
        <f t="shared" si="7"/>
        <v>41603.56418</v>
      </c>
      <c r="AC36" s="93">
        <f t="shared" si="8"/>
        <v>0</v>
      </c>
    </row>
    <row r="37" ht="14.25" customHeight="1">
      <c r="A37" s="39"/>
      <c r="B37" s="152">
        <v>7.0</v>
      </c>
      <c r="C37" s="168" t="s">
        <v>154</v>
      </c>
      <c r="D37" s="169">
        <v>14811.08562538527</v>
      </c>
      <c r="E37" s="169">
        <v>13436.891462499592</v>
      </c>
      <c r="F37" s="169">
        <v>28247.977087884865</v>
      </c>
      <c r="G37" s="169">
        <v>15305.701829845011</v>
      </c>
      <c r="H37" s="169">
        <v>13885.616452889766</v>
      </c>
      <c r="I37" s="169">
        <v>29191.318282734777</v>
      </c>
      <c r="K37" s="39"/>
      <c r="L37" s="152">
        <v>7.0</v>
      </c>
      <c r="M37" s="168" t="s">
        <v>154</v>
      </c>
      <c r="N37" s="179"/>
      <c r="O37" s="179"/>
      <c r="P37" s="179"/>
      <c r="Q37" s="176">
        <f t="shared" ref="Q37:S37" si="84">Q36</f>
        <v>16095</v>
      </c>
      <c r="R37" s="176">
        <f t="shared" si="84"/>
        <v>15120</v>
      </c>
      <c r="S37" s="176">
        <f t="shared" si="84"/>
        <v>31215</v>
      </c>
      <c r="U37" s="180">
        <f t="shared" ref="U37:V37" si="85">Q37/$S$105</f>
        <v>0.01390038018</v>
      </c>
      <c r="V37" s="181">
        <f t="shared" si="85"/>
        <v>0.01305832546</v>
      </c>
      <c r="W37" s="180">
        <f t="shared" si="5"/>
        <v>0.02695870564</v>
      </c>
      <c r="Y37" s="176">
        <f t="shared" ref="Y37:AA37" si="86">Y36</f>
        <v>21451.5254</v>
      </c>
      <c r="Z37" s="176">
        <f t="shared" si="86"/>
        <v>20152.03877</v>
      </c>
      <c r="AA37" s="176">
        <f t="shared" si="86"/>
        <v>41603.56418</v>
      </c>
      <c r="AB37" s="93">
        <f t="shared" si="7"/>
        <v>41603.56418</v>
      </c>
      <c r="AC37" s="93">
        <f t="shared" si="8"/>
        <v>0</v>
      </c>
    </row>
    <row r="38" ht="14.25" customHeight="1">
      <c r="A38" s="39">
        <v>20.0</v>
      </c>
      <c r="B38" s="40">
        <v>3.0</v>
      </c>
      <c r="C38" s="65" t="s">
        <v>75</v>
      </c>
      <c r="D38" s="164">
        <v>15414.46869404409</v>
      </c>
      <c r="E38" s="165">
        <v>13694.270577105013</v>
      </c>
      <c r="F38" s="147">
        <v>29108.739271149105</v>
      </c>
      <c r="G38" s="147">
        <v>15929.234876081693</v>
      </c>
      <c r="H38" s="147">
        <v>14151.590743027435</v>
      </c>
      <c r="I38" s="147">
        <v>30080.825619109128</v>
      </c>
      <c r="K38" s="39"/>
      <c r="L38" s="40">
        <v>3.0</v>
      </c>
      <c r="M38" s="65" t="s">
        <v>75</v>
      </c>
      <c r="N38" s="42">
        <v>16832.0</v>
      </c>
      <c r="O38" s="42">
        <v>15334.0</v>
      </c>
      <c r="P38" s="42">
        <f t="shared" ref="P38:P39" si="89">+N38+O38</f>
        <v>32166</v>
      </c>
      <c r="Q38" s="42">
        <v>17787.0</v>
      </c>
      <c r="R38" s="42">
        <v>16240.0</v>
      </c>
      <c r="S38" s="42">
        <f t="shared" ref="S38:S39" si="90">+Q38+R38</f>
        <v>34027</v>
      </c>
      <c r="U38" s="148">
        <f t="shared" ref="U38:V38" si="87">Q38/$S$105</f>
        <v>0.01536166898</v>
      </c>
      <c r="V38" s="149">
        <f t="shared" si="87"/>
        <v>0.01402560883</v>
      </c>
      <c r="W38" s="148">
        <f t="shared" si="5"/>
        <v>0.02938727781</v>
      </c>
      <c r="Y38" s="42">
        <f t="shared" ref="Y38:Z38" si="88">U38*$I$2</f>
        <v>23706.6345</v>
      </c>
      <c r="Z38" s="42">
        <f t="shared" si="88"/>
        <v>21644.78239</v>
      </c>
      <c r="AA38" s="42">
        <f t="shared" ref="AA38:AA39" si="93">+Y38+Z38</f>
        <v>45351.41689</v>
      </c>
      <c r="AB38" s="93">
        <f t="shared" si="7"/>
        <v>45351.41689</v>
      </c>
      <c r="AC38" s="93">
        <f t="shared" si="8"/>
        <v>0</v>
      </c>
    </row>
    <row r="39" ht="14.25" customHeight="1">
      <c r="A39" s="39">
        <v>21.0</v>
      </c>
      <c r="B39" s="40">
        <v>4.0</v>
      </c>
      <c r="C39" s="65" t="s">
        <v>76</v>
      </c>
      <c r="D39" s="164">
        <v>774.7140634631755</v>
      </c>
      <c r="E39" s="165">
        <v>661.5281375395557</v>
      </c>
      <c r="F39" s="147">
        <v>1436.2422010027312</v>
      </c>
      <c r="G39" s="147">
        <v>800.5856396125283</v>
      </c>
      <c r="H39" s="147">
        <v>683.6198696926891</v>
      </c>
      <c r="I39" s="147">
        <v>1484.2055093052174</v>
      </c>
      <c r="K39" s="39"/>
      <c r="L39" s="40">
        <v>4.0</v>
      </c>
      <c r="M39" s="65" t="s">
        <v>76</v>
      </c>
      <c r="N39" s="42">
        <v>772.0</v>
      </c>
      <c r="O39" s="42">
        <v>717.0</v>
      </c>
      <c r="P39" s="42">
        <f t="shared" si="89"/>
        <v>1489</v>
      </c>
      <c r="Q39" s="42">
        <v>787.0</v>
      </c>
      <c r="R39" s="42">
        <v>745.0</v>
      </c>
      <c r="S39" s="42">
        <f t="shared" si="90"/>
        <v>1532</v>
      </c>
      <c r="U39" s="148">
        <f t="shared" ref="U39:V39" si="91">Q39/$S$105</f>
        <v>0.0006796892948</v>
      </c>
      <c r="V39" s="149">
        <f t="shared" si="91"/>
        <v>0.0006434161685</v>
      </c>
      <c r="W39" s="148">
        <f t="shared" si="5"/>
        <v>0.001323105463</v>
      </c>
      <c r="Y39" s="42">
        <f t="shared" ref="Y39:Z39" si="92">U39*$I$2</f>
        <v>1048.918949</v>
      </c>
      <c r="Z39" s="42">
        <f t="shared" si="92"/>
        <v>992.9410639</v>
      </c>
      <c r="AA39" s="42">
        <f t="shared" si="93"/>
        <v>2041.860013</v>
      </c>
      <c r="AB39" s="93">
        <f t="shared" si="7"/>
        <v>2041.860013</v>
      </c>
      <c r="AC39" s="93">
        <f t="shared" si="8"/>
        <v>0</v>
      </c>
    </row>
    <row r="40" ht="14.25" customHeight="1">
      <c r="A40" s="39"/>
      <c r="B40" s="152">
        <v>8.0</v>
      </c>
      <c r="C40" s="168" t="s">
        <v>155</v>
      </c>
      <c r="D40" s="169">
        <v>16189.182757507266</v>
      </c>
      <c r="E40" s="169">
        <v>14355.798714644568</v>
      </c>
      <c r="F40" s="169">
        <v>30544.981472151834</v>
      </c>
      <c r="G40" s="169">
        <v>16729.82051569422</v>
      </c>
      <c r="H40" s="169">
        <v>14835.210612720124</v>
      </c>
      <c r="I40" s="169">
        <v>31565.031128414346</v>
      </c>
      <c r="K40" s="39"/>
      <c r="L40" s="152">
        <v>8.0</v>
      </c>
      <c r="M40" s="168" t="s">
        <v>155</v>
      </c>
      <c r="N40" s="54">
        <f t="shared" ref="N40:S40" si="94">SUM(N38:N39)</f>
        <v>17604</v>
      </c>
      <c r="O40" s="54">
        <f t="shared" si="94"/>
        <v>16051</v>
      </c>
      <c r="P40" s="54">
        <f t="shared" si="94"/>
        <v>33655</v>
      </c>
      <c r="Q40" s="54">
        <f t="shared" si="94"/>
        <v>18574</v>
      </c>
      <c r="R40" s="54">
        <f t="shared" si="94"/>
        <v>16985</v>
      </c>
      <c r="S40" s="54">
        <f t="shared" si="94"/>
        <v>35559</v>
      </c>
      <c r="U40" s="170">
        <f t="shared" ref="U40:V40" si="95">Q40/$S$105</f>
        <v>0.01604135827</v>
      </c>
      <c r="V40" s="171">
        <f t="shared" si="95"/>
        <v>0.014669025</v>
      </c>
      <c r="W40" s="170">
        <f t="shared" si="5"/>
        <v>0.03071038327</v>
      </c>
      <c r="Y40" s="54">
        <f t="shared" ref="Y40:AA40" si="96">SUM(Y38:Y39)</f>
        <v>24755.55345</v>
      </c>
      <c r="Z40" s="54">
        <f t="shared" si="96"/>
        <v>22637.72345</v>
      </c>
      <c r="AA40" s="54">
        <f t="shared" si="96"/>
        <v>47393.2769</v>
      </c>
      <c r="AB40" s="93">
        <f t="shared" si="7"/>
        <v>47393.2769</v>
      </c>
      <c r="AC40" s="93">
        <f t="shared" si="8"/>
        <v>0</v>
      </c>
    </row>
    <row r="41" ht="14.25" customHeight="1">
      <c r="A41" s="172" t="s">
        <v>77</v>
      </c>
      <c r="B41" s="173" t="s">
        <v>78</v>
      </c>
      <c r="C41" s="174"/>
      <c r="D41" s="160">
        <v>5305.0</v>
      </c>
      <c r="E41" s="160">
        <v>4747.0</v>
      </c>
      <c r="F41" s="160">
        <v>10051.999999999998</v>
      </c>
      <c r="G41" s="160">
        <v>5482.160475</v>
      </c>
      <c r="H41" s="160">
        <v>4905.526065</v>
      </c>
      <c r="I41" s="160">
        <v>10387.686539999999</v>
      </c>
      <c r="K41" s="49" t="s">
        <v>77</v>
      </c>
      <c r="L41" s="50" t="s">
        <v>78</v>
      </c>
      <c r="M41" s="51"/>
      <c r="N41" s="36">
        <f t="shared" ref="N41:S41" si="97">SUM(N42:N47)</f>
        <v>5918</v>
      </c>
      <c r="O41" s="36">
        <f t="shared" si="97"/>
        <v>5502</v>
      </c>
      <c r="P41" s="36">
        <f t="shared" si="97"/>
        <v>11420</v>
      </c>
      <c r="Q41" s="36">
        <f t="shared" si="97"/>
        <v>6048</v>
      </c>
      <c r="R41" s="36">
        <f t="shared" si="97"/>
        <v>5619</v>
      </c>
      <c r="S41" s="36">
        <f t="shared" si="97"/>
        <v>11667</v>
      </c>
      <c r="U41" s="163">
        <f t="shared" ref="U41:V41" si="98">Q41/$S$105</f>
        <v>0.005223330184</v>
      </c>
      <c r="V41" s="167">
        <f t="shared" si="98"/>
        <v>0.004852826108</v>
      </c>
      <c r="W41" s="163">
        <f t="shared" si="5"/>
        <v>0.01007615629</v>
      </c>
      <c r="Y41" s="36">
        <f t="shared" ref="Y41:AA41" si="99">SUM(Y42:Y47)</f>
        <v>8060.81551</v>
      </c>
      <c r="Z41" s="36">
        <f t="shared" si="99"/>
        <v>7489.041394</v>
      </c>
      <c r="AA41" s="36">
        <f t="shared" si="99"/>
        <v>15549.8569</v>
      </c>
      <c r="AB41" s="93">
        <f t="shared" si="7"/>
        <v>15549.8569</v>
      </c>
      <c r="AC41" s="93">
        <f t="shared" si="8"/>
        <v>0</v>
      </c>
    </row>
    <row r="42" ht="14.25" customHeight="1">
      <c r="A42" s="39">
        <v>22.0</v>
      </c>
      <c r="B42" s="40">
        <v>1.0</v>
      </c>
      <c r="C42" s="53" t="s">
        <v>79</v>
      </c>
      <c r="D42" s="164">
        <v>787.4463594794232</v>
      </c>
      <c r="E42" s="165">
        <v>732.2263088759616</v>
      </c>
      <c r="F42" s="147">
        <v>1519.6726683553848</v>
      </c>
      <c r="G42" s="147">
        <v>813.7431306542386</v>
      </c>
      <c r="H42" s="147">
        <v>756.6790064608743</v>
      </c>
      <c r="I42" s="147">
        <v>1570.422137115113</v>
      </c>
      <c r="K42" s="39"/>
      <c r="L42" s="40">
        <v>1.0</v>
      </c>
      <c r="M42" s="53" t="s">
        <v>79</v>
      </c>
      <c r="N42" s="42">
        <v>870.0</v>
      </c>
      <c r="O42" s="42">
        <v>820.0</v>
      </c>
      <c r="P42" s="42">
        <f t="shared" ref="P42:P47" si="102">+N42+O42</f>
        <v>1690</v>
      </c>
      <c r="Q42" s="42">
        <v>911.0</v>
      </c>
      <c r="R42" s="42">
        <v>843.0</v>
      </c>
      <c r="S42" s="42">
        <f t="shared" ref="S42:S47" si="103">+Q42+R42</f>
        <v>1754</v>
      </c>
      <c r="U42" s="148">
        <f t="shared" ref="U42:V42" si="100">Q42/$S$105</f>
        <v>0.0007867813819</v>
      </c>
      <c r="V42" s="149">
        <f t="shared" si="100"/>
        <v>0.0007280534631</v>
      </c>
      <c r="W42" s="148">
        <f t="shared" si="5"/>
        <v>0.001514834845</v>
      </c>
      <c r="Y42" s="42">
        <f t="shared" ref="Y42:Z42" si="101">U42*$I$2</f>
        <v>1214.186992</v>
      </c>
      <c r="Z42" s="42">
        <f t="shared" si="101"/>
        <v>1123.55613</v>
      </c>
      <c r="AA42" s="42">
        <f t="shared" ref="AA42:AA47" si="106">+Y42+Z42</f>
        <v>2337.743122</v>
      </c>
      <c r="AB42" s="93">
        <f t="shared" si="7"/>
        <v>2337.743122</v>
      </c>
      <c r="AC42" s="93">
        <f t="shared" si="8"/>
        <v>0</v>
      </c>
    </row>
    <row r="43" ht="14.25" customHeight="1">
      <c r="A43" s="39">
        <v>23.0</v>
      </c>
      <c r="B43" s="40">
        <v>2.0</v>
      </c>
      <c r="C43" s="53" t="s">
        <v>80</v>
      </c>
      <c r="D43" s="164">
        <v>1437.7427013717904</v>
      </c>
      <c r="E43" s="165">
        <v>1325.4899605929818</v>
      </c>
      <c r="F43" s="147">
        <v>2763.232661964772</v>
      </c>
      <c r="G43" s="147">
        <v>1485.7561188841014</v>
      </c>
      <c r="H43" s="147">
        <v>1369.7546978269845</v>
      </c>
      <c r="I43" s="147">
        <v>2855.5108167110857</v>
      </c>
      <c r="K43" s="39"/>
      <c r="L43" s="40">
        <v>2.0</v>
      </c>
      <c r="M43" s="53" t="s">
        <v>80</v>
      </c>
      <c r="N43" s="42">
        <v>1543.0</v>
      </c>
      <c r="O43" s="42">
        <v>1485.0</v>
      </c>
      <c r="P43" s="42">
        <f t="shared" si="102"/>
        <v>3028</v>
      </c>
      <c r="Q43" s="42">
        <v>1533.0</v>
      </c>
      <c r="R43" s="42">
        <v>1489.0</v>
      </c>
      <c r="S43" s="42">
        <f t="shared" si="103"/>
        <v>3022</v>
      </c>
      <c r="U43" s="148">
        <f t="shared" ref="U43:V43" si="104">Q43/$S$105</f>
        <v>0.001323969109</v>
      </c>
      <c r="V43" s="149">
        <f t="shared" si="104"/>
        <v>0.001285968691</v>
      </c>
      <c r="W43" s="148">
        <f t="shared" si="5"/>
        <v>0.0026099378</v>
      </c>
      <c r="Y43" s="42">
        <f t="shared" ref="Y43:Z43" si="105">U43*$I$2</f>
        <v>2043.19282</v>
      </c>
      <c r="Z43" s="42">
        <f t="shared" si="105"/>
        <v>1984.549321</v>
      </c>
      <c r="AA43" s="42">
        <f t="shared" si="106"/>
        <v>4027.742141</v>
      </c>
      <c r="AB43" s="93">
        <f t="shared" si="7"/>
        <v>4027.742141</v>
      </c>
      <c r="AC43" s="93">
        <f t="shared" si="8"/>
        <v>0</v>
      </c>
    </row>
    <row r="44" ht="14.25" customHeight="1">
      <c r="A44" s="39">
        <v>24.0</v>
      </c>
      <c r="B44" s="40">
        <v>3.0</v>
      </c>
      <c r="C44" s="53" t="s">
        <v>81</v>
      </c>
      <c r="D44" s="164">
        <v>657.7602884277171</v>
      </c>
      <c r="E44" s="165">
        <v>608.4070182022894</v>
      </c>
      <c r="F44" s="147">
        <v>1266.1673066300064</v>
      </c>
      <c r="G44" s="147">
        <v>679.7261932597607</v>
      </c>
      <c r="H44" s="147">
        <v>628.7247705751548</v>
      </c>
      <c r="I44" s="147">
        <v>1308.4509638349155</v>
      </c>
      <c r="K44" s="39"/>
      <c r="L44" s="40">
        <v>3.0</v>
      </c>
      <c r="M44" s="53" t="s">
        <v>81</v>
      </c>
      <c r="N44" s="42">
        <v>749.0</v>
      </c>
      <c r="O44" s="42">
        <v>725.0</v>
      </c>
      <c r="P44" s="42">
        <f t="shared" si="102"/>
        <v>1474</v>
      </c>
      <c r="Q44" s="42">
        <v>765.0</v>
      </c>
      <c r="R44" s="42">
        <v>720.0</v>
      </c>
      <c r="S44" s="42">
        <f t="shared" si="103"/>
        <v>1485</v>
      </c>
      <c r="U44" s="148">
        <f t="shared" ref="U44:V44" si="107">Q44/$S$105</f>
        <v>0.0006606890858</v>
      </c>
      <c r="V44" s="149">
        <f t="shared" si="107"/>
        <v>0.0006218250219</v>
      </c>
      <c r="W44" s="148">
        <f t="shared" si="5"/>
        <v>0.001282514108</v>
      </c>
      <c r="Y44" s="42">
        <f t="shared" ref="Y44:Z44" si="108">U44*$I$2</f>
        <v>1019.5972</v>
      </c>
      <c r="Z44" s="42">
        <f t="shared" si="108"/>
        <v>959.620894</v>
      </c>
      <c r="AA44" s="42">
        <f t="shared" si="106"/>
        <v>1979.218094</v>
      </c>
      <c r="AB44" s="93">
        <f t="shared" si="7"/>
        <v>1979.218094</v>
      </c>
      <c r="AC44" s="93">
        <f t="shared" si="8"/>
        <v>0</v>
      </c>
    </row>
    <row r="45" ht="14.25" customHeight="1">
      <c r="A45" s="39">
        <v>25.0</v>
      </c>
      <c r="B45" s="40">
        <v>4.0</v>
      </c>
      <c r="C45" s="53" t="s">
        <v>82</v>
      </c>
      <c r="D45" s="164">
        <v>527.1412240590926</v>
      </c>
      <c r="E45" s="165">
        <v>450.73784950272096</v>
      </c>
      <c r="F45" s="147">
        <v>977.8790735618136</v>
      </c>
      <c r="G45" s="147">
        <v>544.745105236546</v>
      </c>
      <c r="H45" s="147">
        <v>465.7902399868643</v>
      </c>
      <c r="I45" s="147">
        <v>1010.5353452234103</v>
      </c>
      <c r="K45" s="39"/>
      <c r="L45" s="40">
        <v>4.0</v>
      </c>
      <c r="M45" s="53" t="s">
        <v>82</v>
      </c>
      <c r="N45" s="42">
        <v>599.0</v>
      </c>
      <c r="O45" s="42">
        <v>541.0</v>
      </c>
      <c r="P45" s="42">
        <f t="shared" si="102"/>
        <v>1140</v>
      </c>
      <c r="Q45" s="42">
        <v>623.0</v>
      </c>
      <c r="R45" s="42">
        <v>551.0</v>
      </c>
      <c r="S45" s="42">
        <f t="shared" si="103"/>
        <v>1174</v>
      </c>
      <c r="U45" s="148">
        <f t="shared" ref="U45:V45" si="109">Q45/$S$105</f>
        <v>0.0005380513731</v>
      </c>
      <c r="V45" s="149">
        <f t="shared" si="109"/>
        <v>0.0004758688709</v>
      </c>
      <c r="W45" s="148">
        <f t="shared" si="5"/>
        <v>0.001013920244</v>
      </c>
      <c r="Y45" s="42">
        <f t="shared" ref="Y45:Z45" si="110">U45*$I$2</f>
        <v>830.3386347</v>
      </c>
      <c r="Z45" s="42">
        <f t="shared" si="110"/>
        <v>734.3765453</v>
      </c>
      <c r="AA45" s="42">
        <f t="shared" si="106"/>
        <v>1564.71518</v>
      </c>
      <c r="AB45" s="93">
        <f t="shared" si="7"/>
        <v>1564.71518</v>
      </c>
      <c r="AC45" s="93">
        <f t="shared" si="8"/>
        <v>0</v>
      </c>
    </row>
    <row r="46" ht="14.25" customHeight="1">
      <c r="A46" s="39">
        <v>26.0</v>
      </c>
      <c r="B46" s="40">
        <v>5.0</v>
      </c>
      <c r="C46" s="53" t="s">
        <v>83</v>
      </c>
      <c r="D46" s="164">
        <v>517.8112908899051</v>
      </c>
      <c r="E46" s="165">
        <v>457.8641396134359</v>
      </c>
      <c r="F46" s="147">
        <v>975.675430503341</v>
      </c>
      <c r="G46" s="147">
        <v>535.1035989491735</v>
      </c>
      <c r="H46" s="147">
        <v>473.1545125558266</v>
      </c>
      <c r="I46" s="147">
        <v>1008.2581115050001</v>
      </c>
      <c r="K46" s="39"/>
      <c r="L46" s="40">
        <v>5.0</v>
      </c>
      <c r="M46" s="53" t="s">
        <v>83</v>
      </c>
      <c r="N46" s="42">
        <v>559.0</v>
      </c>
      <c r="O46" s="42">
        <v>523.0</v>
      </c>
      <c r="P46" s="42">
        <f t="shared" si="102"/>
        <v>1082</v>
      </c>
      <c r="Q46" s="42">
        <v>560.0</v>
      </c>
      <c r="R46" s="42">
        <v>532.0</v>
      </c>
      <c r="S46" s="42">
        <f t="shared" si="103"/>
        <v>1092</v>
      </c>
      <c r="U46" s="148">
        <f t="shared" ref="U46:V46" si="111">Q46/$S$105</f>
        <v>0.0004836416837</v>
      </c>
      <c r="V46" s="149">
        <f t="shared" si="111"/>
        <v>0.0004594595995</v>
      </c>
      <c r="W46" s="148">
        <f t="shared" si="5"/>
        <v>0.0009431012832</v>
      </c>
      <c r="Y46" s="42">
        <f t="shared" ref="Y46:Z46" si="112">U46*$I$2</f>
        <v>746.3718065</v>
      </c>
      <c r="Z46" s="42">
        <f t="shared" si="112"/>
        <v>709.0532161</v>
      </c>
      <c r="AA46" s="42">
        <f t="shared" si="106"/>
        <v>1455.425023</v>
      </c>
      <c r="AB46" s="93">
        <f t="shared" si="7"/>
        <v>1455.425023</v>
      </c>
      <c r="AC46" s="93">
        <f t="shared" si="8"/>
        <v>0</v>
      </c>
    </row>
    <row r="47" ht="14.25" customHeight="1">
      <c r="A47" s="39">
        <v>27.0</v>
      </c>
      <c r="B47" s="40">
        <v>6.0</v>
      </c>
      <c r="C47" s="53" t="s">
        <v>84</v>
      </c>
      <c r="D47" s="164">
        <v>1377.0981357720716</v>
      </c>
      <c r="E47" s="165">
        <v>1172.2747232126103</v>
      </c>
      <c r="F47" s="147">
        <v>2549.372858984682</v>
      </c>
      <c r="G47" s="147">
        <v>1423.08632801618</v>
      </c>
      <c r="H47" s="147">
        <v>1211.4228375942955</v>
      </c>
      <c r="I47" s="147">
        <v>2634.5091656104755</v>
      </c>
      <c r="K47" s="39"/>
      <c r="L47" s="40">
        <v>6.0</v>
      </c>
      <c r="M47" s="53" t="s">
        <v>84</v>
      </c>
      <c r="N47" s="42">
        <v>1598.0</v>
      </c>
      <c r="O47" s="42">
        <v>1408.0</v>
      </c>
      <c r="P47" s="42">
        <f t="shared" si="102"/>
        <v>3006</v>
      </c>
      <c r="Q47" s="42">
        <v>1656.0</v>
      </c>
      <c r="R47" s="42">
        <v>1484.0</v>
      </c>
      <c r="S47" s="42">
        <f t="shared" si="103"/>
        <v>3140</v>
      </c>
      <c r="U47" s="148">
        <f t="shared" ref="U47:V47" si="113">Q47/$S$105</f>
        <v>0.00143019755</v>
      </c>
      <c r="V47" s="149">
        <f t="shared" si="113"/>
        <v>0.001281650462</v>
      </c>
      <c r="W47" s="148">
        <f t="shared" si="5"/>
        <v>0.002711848012</v>
      </c>
      <c r="Y47" s="42">
        <f t="shared" ref="Y47:Z47" si="114">U47*$I$2</f>
        <v>2207.128056</v>
      </c>
      <c r="Z47" s="42">
        <f t="shared" si="114"/>
        <v>1977.885287</v>
      </c>
      <c r="AA47" s="42">
        <f t="shared" si="106"/>
        <v>4185.013343</v>
      </c>
      <c r="AB47" s="93">
        <f t="shared" si="7"/>
        <v>4185.013343</v>
      </c>
      <c r="AC47" s="93">
        <f t="shared" si="8"/>
        <v>0</v>
      </c>
    </row>
    <row r="48" ht="14.25" customHeight="1">
      <c r="A48" s="39"/>
      <c r="B48" s="152">
        <v>9.0</v>
      </c>
      <c r="C48" s="168" t="s">
        <v>156</v>
      </c>
      <c r="D48" s="169">
        <v>5305.0</v>
      </c>
      <c r="E48" s="169">
        <v>4747.0</v>
      </c>
      <c r="F48" s="169">
        <v>10051.999999999998</v>
      </c>
      <c r="G48" s="169">
        <v>5482.160475</v>
      </c>
      <c r="H48" s="169">
        <v>4905.526065</v>
      </c>
      <c r="I48" s="169">
        <v>10387.686539999999</v>
      </c>
      <c r="K48" s="44"/>
      <c r="L48" s="152">
        <v>9.0</v>
      </c>
      <c r="M48" s="168" t="s">
        <v>156</v>
      </c>
      <c r="N48" s="47"/>
      <c r="O48" s="47"/>
      <c r="P48" s="47"/>
      <c r="Q48" s="47"/>
      <c r="R48" s="47"/>
      <c r="S48" s="47"/>
      <c r="U48" s="155">
        <f t="shared" ref="U48:V48" si="115">Q48/$S$105</f>
        <v>0</v>
      </c>
      <c r="V48" s="156">
        <f t="shared" si="115"/>
        <v>0</v>
      </c>
      <c r="W48" s="155">
        <f t="shared" si="5"/>
        <v>0</v>
      </c>
      <c r="Y48" s="47"/>
      <c r="Z48" s="47"/>
      <c r="AA48" s="47"/>
      <c r="AB48" s="93">
        <f t="shared" si="7"/>
        <v>0</v>
      </c>
      <c r="AC48" s="93">
        <f t="shared" si="8"/>
        <v>0</v>
      </c>
    </row>
    <row r="49" ht="14.25" customHeight="1">
      <c r="A49" s="172" t="s">
        <v>85</v>
      </c>
      <c r="B49" s="173" t="s">
        <v>86</v>
      </c>
      <c r="C49" s="174"/>
      <c r="D49" s="160">
        <v>43628.0</v>
      </c>
      <c r="E49" s="160">
        <v>44064.0</v>
      </c>
      <c r="F49" s="160">
        <v>87692.0</v>
      </c>
      <c r="G49" s="160">
        <v>45084.95706</v>
      </c>
      <c r="H49" s="160">
        <v>45535.51728</v>
      </c>
      <c r="I49" s="160">
        <v>90620.47434</v>
      </c>
      <c r="K49" s="49" t="s">
        <v>85</v>
      </c>
      <c r="L49" s="50" t="s">
        <v>86</v>
      </c>
      <c r="M49" s="51"/>
      <c r="N49" s="36">
        <f t="shared" ref="N49:S49" si="116">SUM(N50:N54)</f>
        <v>44668</v>
      </c>
      <c r="O49" s="36">
        <f t="shared" si="116"/>
        <v>45034</v>
      </c>
      <c r="P49" s="36">
        <f t="shared" si="116"/>
        <v>89702</v>
      </c>
      <c r="Q49" s="36">
        <f t="shared" si="116"/>
        <v>45063</v>
      </c>
      <c r="R49" s="36">
        <f t="shared" si="116"/>
        <v>45526</v>
      </c>
      <c r="S49" s="36">
        <f t="shared" si="116"/>
        <v>90589</v>
      </c>
      <c r="U49" s="163">
        <f t="shared" ref="U49:V49" si="117">Q49/$S$105</f>
        <v>0.03891847356</v>
      </c>
      <c r="V49" s="167">
        <f t="shared" si="117"/>
        <v>0.03931834159</v>
      </c>
      <c r="W49" s="163">
        <f t="shared" si="5"/>
        <v>0.07823681515</v>
      </c>
      <c r="Y49" s="36">
        <f t="shared" ref="Y49:AA49" si="118">SUM(Y50:Y54)</f>
        <v>60060.2727</v>
      </c>
      <c r="Z49" s="36">
        <f t="shared" si="118"/>
        <v>60677.36225</v>
      </c>
      <c r="AA49" s="36">
        <f t="shared" si="118"/>
        <v>120737.635</v>
      </c>
      <c r="AB49" s="93">
        <f t="shared" si="7"/>
        <v>120737.635</v>
      </c>
      <c r="AC49" s="93">
        <f t="shared" si="8"/>
        <v>0</v>
      </c>
    </row>
    <row r="50" ht="14.25" customHeight="1">
      <c r="A50" s="39">
        <v>28.0</v>
      </c>
      <c r="B50" s="40">
        <v>1.0</v>
      </c>
      <c r="C50" s="65" t="s">
        <v>87</v>
      </c>
      <c r="D50" s="164">
        <v>7906.902198833985</v>
      </c>
      <c r="E50" s="165">
        <v>8333.607870695712</v>
      </c>
      <c r="F50" s="147">
        <v>16240.510069529697</v>
      </c>
      <c r="G50" s="147">
        <v>8170.953197764045</v>
      </c>
      <c r="H50" s="147">
        <v>8611.908705537595</v>
      </c>
      <c r="I50" s="147">
        <v>16782.86190330164</v>
      </c>
      <c r="K50" s="39"/>
      <c r="L50" s="40">
        <v>1.0</v>
      </c>
      <c r="M50" s="65" t="s">
        <v>87</v>
      </c>
      <c r="N50" s="42">
        <v>7989.0</v>
      </c>
      <c r="O50" s="42">
        <v>8559.0</v>
      </c>
      <c r="P50" s="42">
        <f t="shared" ref="P50:P54" si="121">+N50+O50</f>
        <v>16548</v>
      </c>
      <c r="Q50" s="42">
        <v>8003.0</v>
      </c>
      <c r="R50" s="42">
        <v>8589.0</v>
      </c>
      <c r="S50" s="42">
        <f t="shared" ref="S50:S54" si="122">+Q50+R50</f>
        <v>16592</v>
      </c>
      <c r="U50" s="148">
        <f t="shared" ref="U50:V50" si="119">Q50/$S$105</f>
        <v>0.006911757848</v>
      </c>
      <c r="V50" s="149">
        <f t="shared" si="119"/>
        <v>0.007417854324</v>
      </c>
      <c r="W50" s="148">
        <f t="shared" si="5"/>
        <v>0.01432961217</v>
      </c>
      <c r="Y50" s="42">
        <f t="shared" ref="Y50:Z50" si="120">U50*$I$2</f>
        <v>10666.4528</v>
      </c>
      <c r="Z50" s="42">
        <f t="shared" si="120"/>
        <v>11447.47758</v>
      </c>
      <c r="AA50" s="42">
        <f t="shared" ref="AA50:AA54" si="125">+Y50+Z50</f>
        <v>22113.93038</v>
      </c>
      <c r="AB50" s="93">
        <f t="shared" si="7"/>
        <v>22113.93038</v>
      </c>
      <c r="AC50" s="93">
        <f t="shared" si="8"/>
        <v>0</v>
      </c>
    </row>
    <row r="51" ht="14.25" customHeight="1">
      <c r="A51" s="39">
        <v>29.0</v>
      </c>
      <c r="B51" s="40">
        <v>2.0</v>
      </c>
      <c r="C51" s="65" t="s">
        <v>88</v>
      </c>
      <c r="D51" s="164">
        <v>6690.382426796515</v>
      </c>
      <c r="E51" s="165">
        <v>6863.7111735769495</v>
      </c>
      <c r="F51" s="147">
        <v>13554.093600373464</v>
      </c>
      <c r="G51" s="147">
        <v>6913.807747939384</v>
      </c>
      <c r="H51" s="147">
        <v>7092.924808218551</v>
      </c>
      <c r="I51" s="147">
        <v>14006.732556157935</v>
      </c>
      <c r="K51" s="39"/>
      <c r="L51" s="40">
        <v>2.0</v>
      </c>
      <c r="M51" s="65" t="s">
        <v>88</v>
      </c>
      <c r="N51" s="42">
        <v>6591.0</v>
      </c>
      <c r="O51" s="42">
        <v>6801.0</v>
      </c>
      <c r="P51" s="42">
        <f t="shared" si="121"/>
        <v>13392</v>
      </c>
      <c r="Q51" s="42">
        <v>6566.0</v>
      </c>
      <c r="R51" s="42">
        <v>6782.0</v>
      </c>
      <c r="S51" s="42">
        <f t="shared" si="122"/>
        <v>13348</v>
      </c>
      <c r="U51" s="148">
        <f t="shared" ref="U51:V51" si="123">Q51/$S$105</f>
        <v>0.005670698741</v>
      </c>
      <c r="V51" s="149">
        <f t="shared" si="123"/>
        <v>0.005857246248</v>
      </c>
      <c r="W51" s="148">
        <f t="shared" si="5"/>
        <v>0.01152794499</v>
      </c>
      <c r="Y51" s="42">
        <f t="shared" ref="Y51:Z51" si="124">U51*$I$2</f>
        <v>8751.209431</v>
      </c>
      <c r="Z51" s="42">
        <f t="shared" si="124"/>
        <v>9039.095699</v>
      </c>
      <c r="AA51" s="42">
        <f t="shared" si="125"/>
        <v>17790.30513</v>
      </c>
      <c r="AB51" s="93">
        <f t="shared" si="7"/>
        <v>17790.30513</v>
      </c>
      <c r="AC51" s="93">
        <f t="shared" si="8"/>
        <v>0</v>
      </c>
    </row>
    <row r="52" ht="14.25" customHeight="1">
      <c r="A52" s="39">
        <v>30.0</v>
      </c>
      <c r="B52" s="40">
        <v>3.0</v>
      </c>
      <c r="C52" s="65" t="s">
        <v>89</v>
      </c>
      <c r="D52" s="164">
        <v>5146.1549009760465</v>
      </c>
      <c r="E52" s="165">
        <v>5396.717498243148</v>
      </c>
      <c r="F52" s="147">
        <v>10542.872399219195</v>
      </c>
      <c r="G52" s="147">
        <v>5318.010743894141</v>
      </c>
      <c r="H52" s="147">
        <v>5576.940879096978</v>
      </c>
      <c r="I52" s="147">
        <v>10894.95162299112</v>
      </c>
      <c r="K52" s="39"/>
      <c r="L52" s="40">
        <v>3.0</v>
      </c>
      <c r="M52" s="65" t="s">
        <v>89</v>
      </c>
      <c r="N52" s="42">
        <v>4652.0</v>
      </c>
      <c r="O52" s="42">
        <v>4751.0</v>
      </c>
      <c r="P52" s="42">
        <f t="shared" si="121"/>
        <v>9403</v>
      </c>
      <c r="Q52" s="42">
        <v>4647.0</v>
      </c>
      <c r="R52" s="42">
        <v>4785.0</v>
      </c>
      <c r="S52" s="42">
        <f t="shared" si="122"/>
        <v>9432</v>
      </c>
      <c r="U52" s="148">
        <f t="shared" ref="U52:V52" si="126">Q52/$S$105</f>
        <v>0.004013362329</v>
      </c>
      <c r="V52" s="149">
        <f t="shared" si="126"/>
        <v>0.004132545458</v>
      </c>
      <c r="W52" s="148">
        <f t="shared" si="5"/>
        <v>0.008145907787</v>
      </c>
      <c r="Y52" s="42">
        <f t="shared" ref="Y52:Z52" si="127">U52*$I$2</f>
        <v>6193.553187</v>
      </c>
      <c r="Z52" s="42">
        <f t="shared" si="127"/>
        <v>6377.480525</v>
      </c>
      <c r="AA52" s="42">
        <f t="shared" si="125"/>
        <v>12571.03371</v>
      </c>
      <c r="AB52" s="93">
        <f t="shared" si="7"/>
        <v>12571.03371</v>
      </c>
      <c r="AC52" s="93">
        <f t="shared" si="8"/>
        <v>0</v>
      </c>
    </row>
    <row r="53" ht="14.25" customHeight="1">
      <c r="A53" s="39">
        <v>31.0</v>
      </c>
      <c r="B53" s="40">
        <v>4.0</v>
      </c>
      <c r="C53" s="65" t="s">
        <v>90</v>
      </c>
      <c r="D53" s="164">
        <v>12426.220756818133</v>
      </c>
      <c r="E53" s="165">
        <v>12547.827828531272</v>
      </c>
      <c r="F53" s="147">
        <v>24974.048585349403</v>
      </c>
      <c r="G53" s="147">
        <v>12841.194398992075</v>
      </c>
      <c r="H53" s="147">
        <v>12966.862538865074</v>
      </c>
      <c r="I53" s="147">
        <v>25808.05693785715</v>
      </c>
      <c r="K53" s="39"/>
      <c r="L53" s="40">
        <v>4.0</v>
      </c>
      <c r="M53" s="65" t="s">
        <v>90</v>
      </c>
      <c r="N53" s="42">
        <v>12793.0</v>
      </c>
      <c r="O53" s="42">
        <v>12942.0</v>
      </c>
      <c r="P53" s="42">
        <f t="shared" si="121"/>
        <v>25735</v>
      </c>
      <c r="Q53" s="42">
        <v>12910.0</v>
      </c>
      <c r="R53" s="42">
        <v>13087.0</v>
      </c>
      <c r="S53" s="42">
        <f t="shared" si="122"/>
        <v>25997</v>
      </c>
      <c r="U53" s="148">
        <f t="shared" ref="U53:V53" si="128">Q53/$S$105</f>
        <v>0.0111496681</v>
      </c>
      <c r="V53" s="149">
        <f t="shared" si="128"/>
        <v>0.01130253342</v>
      </c>
      <c r="W53" s="148">
        <f t="shared" si="5"/>
        <v>0.02245220152</v>
      </c>
      <c r="Y53" s="42">
        <f t="shared" ref="Y53:Z53" si="129">U53*$I$2</f>
        <v>17206.53575</v>
      </c>
      <c r="Z53" s="42">
        <f t="shared" si="129"/>
        <v>17442.44256</v>
      </c>
      <c r="AA53" s="42">
        <f t="shared" si="125"/>
        <v>34648.97831</v>
      </c>
      <c r="AB53" s="93">
        <f t="shared" si="7"/>
        <v>34648.97831</v>
      </c>
      <c r="AC53" s="93">
        <f t="shared" si="8"/>
        <v>0</v>
      </c>
    </row>
    <row r="54" ht="14.25" customHeight="1">
      <c r="A54" s="39">
        <v>32.0</v>
      </c>
      <c r="B54" s="40">
        <v>5.0</v>
      </c>
      <c r="C54" s="65" t="s">
        <v>91</v>
      </c>
      <c r="D54" s="164">
        <v>11458.339716575321</v>
      </c>
      <c r="E54" s="165">
        <v>10922.135628952918</v>
      </c>
      <c r="F54" s="147">
        <v>22380.47534552824</v>
      </c>
      <c r="G54" s="147">
        <v>11840.990971410354</v>
      </c>
      <c r="H54" s="147">
        <v>11286.8803482818</v>
      </c>
      <c r="I54" s="147">
        <v>23127.871319692153</v>
      </c>
      <c r="K54" s="39"/>
      <c r="L54" s="40">
        <v>5.0</v>
      </c>
      <c r="M54" s="65" t="s">
        <v>91</v>
      </c>
      <c r="N54" s="42">
        <v>12643.0</v>
      </c>
      <c r="O54" s="42">
        <v>11981.0</v>
      </c>
      <c r="P54" s="42">
        <f t="shared" si="121"/>
        <v>24624</v>
      </c>
      <c r="Q54" s="42">
        <v>12937.0</v>
      </c>
      <c r="R54" s="42">
        <v>12283.0</v>
      </c>
      <c r="S54" s="42">
        <f t="shared" si="122"/>
        <v>25220</v>
      </c>
      <c r="U54" s="148">
        <f t="shared" ref="U54:V54" si="130">Q54/$S$105</f>
        <v>0.01117298654</v>
      </c>
      <c r="V54" s="149">
        <f t="shared" si="130"/>
        <v>0.01060816214</v>
      </c>
      <c r="W54" s="148">
        <f t="shared" si="5"/>
        <v>0.02178114868</v>
      </c>
      <c r="Y54" s="42">
        <f t="shared" ref="Y54:Z54" si="131">U54*$I$2</f>
        <v>17242.52154</v>
      </c>
      <c r="Z54" s="42">
        <f t="shared" si="131"/>
        <v>16370.86589</v>
      </c>
      <c r="AA54" s="42">
        <f t="shared" si="125"/>
        <v>33613.38743</v>
      </c>
      <c r="AB54" s="93">
        <f t="shared" si="7"/>
        <v>33613.38743</v>
      </c>
      <c r="AC54" s="93">
        <f t="shared" si="8"/>
        <v>0</v>
      </c>
    </row>
    <row r="55" ht="14.25" customHeight="1">
      <c r="A55" s="39"/>
      <c r="B55" s="152">
        <v>10.0</v>
      </c>
      <c r="C55" s="168" t="s">
        <v>157</v>
      </c>
      <c r="D55" s="169">
        <v>43628.0</v>
      </c>
      <c r="E55" s="169">
        <v>44064.0</v>
      </c>
      <c r="F55" s="169">
        <v>87692.0</v>
      </c>
      <c r="G55" s="169">
        <v>45084.95706</v>
      </c>
      <c r="H55" s="169">
        <v>45535.51728</v>
      </c>
      <c r="I55" s="169">
        <v>90620.47434</v>
      </c>
      <c r="K55" s="44"/>
      <c r="L55" s="152">
        <v>10.0</v>
      </c>
      <c r="M55" s="168" t="s">
        <v>157</v>
      </c>
      <c r="N55" s="47"/>
      <c r="O55" s="47"/>
      <c r="P55" s="47"/>
      <c r="Q55" s="47"/>
      <c r="R55" s="47"/>
      <c r="S55" s="47"/>
      <c r="U55" s="155">
        <f t="shared" ref="U55:V55" si="132">Q55/$S$105</f>
        <v>0</v>
      </c>
      <c r="V55" s="156">
        <f t="shared" si="132"/>
        <v>0</v>
      </c>
      <c r="W55" s="155">
        <f t="shared" si="5"/>
        <v>0</v>
      </c>
      <c r="Y55" s="47"/>
      <c r="Z55" s="47"/>
      <c r="AA55" s="47"/>
      <c r="AB55" s="93">
        <f t="shared" si="7"/>
        <v>0</v>
      </c>
      <c r="AC55" s="93">
        <f t="shared" si="8"/>
        <v>0</v>
      </c>
    </row>
    <row r="56" ht="14.25" customHeight="1">
      <c r="A56" s="172" t="s">
        <v>92</v>
      </c>
      <c r="B56" s="173" t="s">
        <v>93</v>
      </c>
      <c r="C56" s="174"/>
      <c r="D56" s="160">
        <v>37831.0</v>
      </c>
      <c r="E56" s="160">
        <v>50759.0</v>
      </c>
      <c r="F56" s="160">
        <v>88590.0</v>
      </c>
      <c r="G56" s="160">
        <v>39094.366245</v>
      </c>
      <c r="H56" s="160">
        <v>52454.096805</v>
      </c>
      <c r="I56" s="160">
        <v>91548.46304999999</v>
      </c>
      <c r="K56" s="49" t="s">
        <v>92</v>
      </c>
      <c r="L56" s="50" t="s">
        <v>93</v>
      </c>
      <c r="M56" s="51"/>
      <c r="N56" s="36">
        <f t="shared" ref="N56:P56" si="133">N57+N58+N59+N60</f>
        <v>44416</v>
      </c>
      <c r="O56" s="36">
        <f t="shared" si="133"/>
        <v>42964</v>
      </c>
      <c r="P56" s="36">
        <f t="shared" si="133"/>
        <v>87380</v>
      </c>
      <c r="Q56" s="36">
        <f t="shared" ref="Q56:S56" si="134">SUM(Q57:Q60)</f>
        <v>45909</v>
      </c>
      <c r="R56" s="36">
        <f t="shared" si="134"/>
        <v>44393</v>
      </c>
      <c r="S56" s="36">
        <f t="shared" si="134"/>
        <v>90302</v>
      </c>
      <c r="U56" s="163">
        <f t="shared" ref="U56:V56" si="135">Q56/$S$105</f>
        <v>0.03964911796</v>
      </c>
      <c r="V56" s="167">
        <f t="shared" si="135"/>
        <v>0.03833983083</v>
      </c>
      <c r="W56" s="163">
        <f t="shared" si="5"/>
        <v>0.07798894879</v>
      </c>
      <c r="Y56" s="36">
        <f t="shared" ref="Y56:AA56" si="136">SUM(Y57:Y60)</f>
        <v>61187.82725</v>
      </c>
      <c r="Z56" s="36">
        <f t="shared" si="136"/>
        <v>59167.29215</v>
      </c>
      <c r="AA56" s="36">
        <f t="shared" si="136"/>
        <v>120355.1194</v>
      </c>
      <c r="AB56" s="93">
        <f t="shared" si="7"/>
        <v>120355.1194</v>
      </c>
      <c r="AC56" s="93">
        <f t="shared" si="8"/>
        <v>0</v>
      </c>
    </row>
    <row r="57" ht="14.25" customHeight="1">
      <c r="A57" s="39">
        <v>33.0</v>
      </c>
      <c r="B57" s="40">
        <v>1.0</v>
      </c>
      <c r="C57" s="182" t="s">
        <v>94</v>
      </c>
      <c r="D57" s="164">
        <v>7824.760410266105</v>
      </c>
      <c r="E57" s="165">
        <v>10045.974816113789</v>
      </c>
      <c r="F57" s="147">
        <v>17870.735226379893</v>
      </c>
      <c r="G57" s="147">
        <v>8086.068284166942</v>
      </c>
      <c r="H57" s="147">
        <v>10381.460145097908</v>
      </c>
      <c r="I57" s="147">
        <v>18467.52842926485</v>
      </c>
      <c r="K57" s="39"/>
      <c r="L57" s="40">
        <v>1.0</v>
      </c>
      <c r="M57" s="53" t="s">
        <v>94</v>
      </c>
      <c r="N57" s="42">
        <v>10627.0</v>
      </c>
      <c r="O57" s="42">
        <v>10069.0</v>
      </c>
      <c r="P57" s="42">
        <f t="shared" ref="P57:P60" si="139">+N57+O57</f>
        <v>20696</v>
      </c>
      <c r="Q57" s="42">
        <v>11364.0</v>
      </c>
      <c r="R57" s="42">
        <v>10852.0</v>
      </c>
      <c r="S57" s="42">
        <f t="shared" ref="S57:S60" si="140">+Q57+R57</f>
        <v>22216</v>
      </c>
      <c r="U57" s="148">
        <f t="shared" ref="U57:V57" si="137">Q57/$S$105</f>
        <v>0.009814471596</v>
      </c>
      <c r="V57" s="149">
        <f t="shared" si="137"/>
        <v>0.009372284913</v>
      </c>
      <c r="W57" s="148">
        <f t="shared" si="5"/>
        <v>0.01918675651</v>
      </c>
      <c r="Y57" s="42">
        <f t="shared" ref="Y57:Z57" si="138">U57*$I$2</f>
        <v>15146.01644</v>
      </c>
      <c r="Z57" s="42">
        <f t="shared" si="138"/>
        <v>14463.61936</v>
      </c>
      <c r="AA57" s="42">
        <f t="shared" ref="AA57:AA60" si="143">+Y57+Z57</f>
        <v>29609.63581</v>
      </c>
      <c r="AB57" s="93">
        <f t="shared" si="7"/>
        <v>29609.63581</v>
      </c>
      <c r="AC57" s="93">
        <f t="shared" si="8"/>
        <v>0</v>
      </c>
    </row>
    <row r="58" ht="14.25" customHeight="1">
      <c r="A58" s="39">
        <v>34.0</v>
      </c>
      <c r="B58" s="40">
        <v>2.0</v>
      </c>
      <c r="C58" s="53" t="s">
        <v>95</v>
      </c>
      <c r="D58" s="164">
        <v>8602.5873706102</v>
      </c>
      <c r="E58" s="165">
        <v>11189.529665351452</v>
      </c>
      <c r="F58" s="147">
        <v>19792.11703596165</v>
      </c>
      <c r="G58" s="147">
        <v>8889.870775851727</v>
      </c>
      <c r="H58" s="147">
        <v>11563.204008525865</v>
      </c>
      <c r="I58" s="147">
        <v>20453.07478437759</v>
      </c>
      <c r="K58" s="39"/>
      <c r="L58" s="40">
        <v>2.0</v>
      </c>
      <c r="M58" s="53" t="s">
        <v>95</v>
      </c>
      <c r="N58" s="42">
        <v>10104.0</v>
      </c>
      <c r="O58" s="42">
        <v>9705.0</v>
      </c>
      <c r="P58" s="42">
        <f t="shared" si="139"/>
        <v>19809</v>
      </c>
      <c r="Q58" s="42">
        <v>10482.0</v>
      </c>
      <c r="R58" s="42">
        <v>10052.0</v>
      </c>
      <c r="S58" s="42">
        <f t="shared" si="140"/>
        <v>20534</v>
      </c>
      <c r="U58" s="148">
        <f t="shared" ref="U58:V58" si="141">Q58/$S$105</f>
        <v>0.009052735944</v>
      </c>
      <c r="V58" s="149">
        <f t="shared" si="141"/>
        <v>0.008681368222</v>
      </c>
      <c r="W58" s="148">
        <f t="shared" si="5"/>
        <v>0.01773410417</v>
      </c>
      <c r="Y58" s="42">
        <f t="shared" ref="Y58:Z58" si="142">U58*$I$2</f>
        <v>13970.48085</v>
      </c>
      <c r="Z58" s="42">
        <f t="shared" si="142"/>
        <v>13397.37393</v>
      </c>
      <c r="AA58" s="42">
        <f t="shared" si="143"/>
        <v>27367.85477</v>
      </c>
      <c r="AB58" s="93">
        <f t="shared" si="7"/>
        <v>27367.85477</v>
      </c>
      <c r="AC58" s="93">
        <f t="shared" si="8"/>
        <v>0</v>
      </c>
    </row>
    <row r="59" ht="14.25" customHeight="1">
      <c r="A59" s="39">
        <v>35.0</v>
      </c>
      <c r="B59" s="40">
        <v>3.0</v>
      </c>
      <c r="C59" s="53" t="s">
        <v>96</v>
      </c>
      <c r="D59" s="164">
        <v>17639.68497424021</v>
      </c>
      <c r="E59" s="165">
        <v>24122.207803594913</v>
      </c>
      <c r="F59" s="147">
        <v>41761.89277783512</v>
      </c>
      <c r="G59" s="147">
        <v>18228.76225395496</v>
      </c>
      <c r="H59" s="147">
        <v>24927.768933195966</v>
      </c>
      <c r="I59" s="147">
        <v>43156.531187150926</v>
      </c>
      <c r="K59" s="39"/>
      <c r="L59" s="40">
        <v>3.0</v>
      </c>
      <c r="M59" s="53" t="s">
        <v>96</v>
      </c>
      <c r="N59" s="42">
        <v>19975.0</v>
      </c>
      <c r="O59" s="42">
        <v>19485.0</v>
      </c>
      <c r="P59" s="42">
        <f t="shared" si="139"/>
        <v>39460</v>
      </c>
      <c r="Q59" s="42">
        <v>20308.0</v>
      </c>
      <c r="R59" s="42">
        <v>19725.0</v>
      </c>
      <c r="S59" s="42">
        <f t="shared" si="140"/>
        <v>40033</v>
      </c>
      <c r="U59" s="148">
        <f t="shared" ref="U59:V59" si="144">Q59/$S$105</f>
        <v>0.0175389202</v>
      </c>
      <c r="V59" s="149">
        <f t="shared" si="144"/>
        <v>0.01703541466</v>
      </c>
      <c r="W59" s="148">
        <f t="shared" si="5"/>
        <v>0.03457433486</v>
      </c>
      <c r="Y59" s="42">
        <f t="shared" ref="Y59:Z59" si="145">U59*$I$2</f>
        <v>27066.64044</v>
      </c>
      <c r="Z59" s="42">
        <f t="shared" si="145"/>
        <v>26289.61408</v>
      </c>
      <c r="AA59" s="42">
        <f t="shared" si="143"/>
        <v>53356.25451</v>
      </c>
      <c r="AB59" s="93">
        <f t="shared" si="7"/>
        <v>53356.25451</v>
      </c>
      <c r="AC59" s="93">
        <f t="shared" si="8"/>
        <v>0</v>
      </c>
    </row>
    <row r="60" ht="14.25" customHeight="1">
      <c r="A60" s="39">
        <v>36.0</v>
      </c>
      <c r="B60" s="40">
        <v>4.0</v>
      </c>
      <c r="C60" s="53" t="s">
        <v>97</v>
      </c>
      <c r="D60" s="164">
        <v>3763.9672448834904</v>
      </c>
      <c r="E60" s="165">
        <v>5401.287714939841</v>
      </c>
      <c r="F60" s="147">
        <v>9165.25495982333</v>
      </c>
      <c r="G60" s="147">
        <v>3889.6649310263747</v>
      </c>
      <c r="H60" s="147">
        <v>5581.663718180257</v>
      </c>
      <c r="I60" s="147">
        <v>9471.328649206633</v>
      </c>
      <c r="K60" s="39"/>
      <c r="L60" s="40">
        <v>4.0</v>
      </c>
      <c r="M60" s="53" t="s">
        <v>97</v>
      </c>
      <c r="N60" s="42">
        <v>3710.0</v>
      </c>
      <c r="O60" s="42">
        <v>3705.0</v>
      </c>
      <c r="P60" s="42">
        <f t="shared" si="139"/>
        <v>7415</v>
      </c>
      <c r="Q60" s="42">
        <v>3755.0</v>
      </c>
      <c r="R60" s="42">
        <v>3764.0</v>
      </c>
      <c r="S60" s="42">
        <f t="shared" si="140"/>
        <v>7519</v>
      </c>
      <c r="U60" s="148">
        <f t="shared" ref="U60:V60" si="146">Q60/$S$105</f>
        <v>0.003242990218</v>
      </c>
      <c r="V60" s="149">
        <f t="shared" si="146"/>
        <v>0.003250763031</v>
      </c>
      <c r="W60" s="148">
        <f t="shared" si="5"/>
        <v>0.006493753249</v>
      </c>
      <c r="Y60" s="42">
        <f t="shared" ref="Y60:Z60" si="147">U60*$I$2</f>
        <v>5004.689524</v>
      </c>
      <c r="Z60" s="42">
        <f t="shared" si="147"/>
        <v>5016.684785</v>
      </c>
      <c r="AA60" s="42">
        <f t="shared" si="143"/>
        <v>10021.37431</v>
      </c>
      <c r="AB60" s="93">
        <f t="shared" si="7"/>
        <v>10021.37431</v>
      </c>
      <c r="AC60" s="93">
        <f t="shared" si="8"/>
        <v>0</v>
      </c>
    </row>
    <row r="61" ht="14.25" customHeight="1">
      <c r="A61" s="39"/>
      <c r="B61" s="152">
        <v>11.0</v>
      </c>
      <c r="C61" s="168" t="s">
        <v>158</v>
      </c>
      <c r="D61" s="169">
        <v>37831.0</v>
      </c>
      <c r="E61" s="169">
        <v>50759.0</v>
      </c>
      <c r="F61" s="169">
        <v>88590.0</v>
      </c>
      <c r="G61" s="169">
        <v>39094.366245</v>
      </c>
      <c r="H61" s="169">
        <v>52454.096805</v>
      </c>
      <c r="I61" s="169">
        <v>91548.46304999999</v>
      </c>
      <c r="K61" s="44"/>
      <c r="L61" s="152">
        <v>11.0</v>
      </c>
      <c r="M61" s="168" t="s">
        <v>158</v>
      </c>
      <c r="N61" s="44"/>
      <c r="O61" s="44"/>
      <c r="P61" s="44"/>
      <c r="Q61" s="44"/>
      <c r="R61" s="44"/>
      <c r="S61" s="44"/>
      <c r="U61" s="183">
        <f t="shared" ref="U61:V61" si="148">Q61/$S$105</f>
        <v>0</v>
      </c>
      <c r="V61" s="184">
        <f t="shared" si="148"/>
        <v>0</v>
      </c>
      <c r="W61" s="185">
        <f t="shared" si="5"/>
        <v>0</v>
      </c>
      <c r="Y61" s="44"/>
      <c r="Z61" s="44"/>
      <c r="AA61" s="44"/>
      <c r="AB61" s="93">
        <f t="shared" si="7"/>
        <v>0</v>
      </c>
      <c r="AC61" s="93">
        <f t="shared" si="8"/>
        <v>0</v>
      </c>
    </row>
    <row r="62" ht="14.25" customHeight="1">
      <c r="A62" s="172" t="s">
        <v>98</v>
      </c>
      <c r="B62" s="173" t="s">
        <v>99</v>
      </c>
      <c r="C62" s="174"/>
      <c r="D62" s="160">
        <v>8469.0</v>
      </c>
      <c r="E62" s="160">
        <v>7420.0</v>
      </c>
      <c r="F62" s="160">
        <v>15889.000000000002</v>
      </c>
      <c r="G62" s="160">
        <v>8751.822255</v>
      </c>
      <c r="H62" s="160">
        <v>7667.7909</v>
      </c>
      <c r="I62" s="160">
        <v>16419.613155</v>
      </c>
      <c r="K62" s="49" t="s">
        <v>98</v>
      </c>
      <c r="L62" s="50" t="s">
        <v>99</v>
      </c>
      <c r="M62" s="51"/>
      <c r="N62" s="36">
        <f t="shared" ref="N62:S62" si="149">N68+N72</f>
        <v>7762</v>
      </c>
      <c r="O62" s="36">
        <f t="shared" si="149"/>
        <v>6819</v>
      </c>
      <c r="P62" s="36">
        <f t="shared" si="149"/>
        <v>14581</v>
      </c>
      <c r="Q62" s="36">
        <f t="shared" si="149"/>
        <v>9502</v>
      </c>
      <c r="R62" s="36">
        <f t="shared" si="149"/>
        <v>8405</v>
      </c>
      <c r="S62" s="36">
        <f t="shared" si="149"/>
        <v>17907</v>
      </c>
      <c r="U62" s="163">
        <f t="shared" ref="U62:V62" si="150">Q62/$S$105</f>
        <v>0.008206362997</v>
      </c>
      <c r="V62" s="167">
        <f t="shared" si="150"/>
        <v>0.007258943485</v>
      </c>
      <c r="W62" s="163">
        <f t="shared" si="5"/>
        <v>0.01546530648</v>
      </c>
      <c r="Y62" s="36">
        <f t="shared" ref="Y62:AA62" si="151">Y68+Y72</f>
        <v>12664.33019</v>
      </c>
      <c r="Z62" s="36">
        <f t="shared" si="151"/>
        <v>11202.24113</v>
      </c>
      <c r="AA62" s="36">
        <f t="shared" si="151"/>
        <v>23866.57132</v>
      </c>
      <c r="AB62" s="93">
        <f t="shared" si="7"/>
        <v>23866.57132</v>
      </c>
      <c r="AC62" s="93">
        <f t="shared" si="8"/>
        <v>0</v>
      </c>
    </row>
    <row r="63" ht="14.25" customHeight="1">
      <c r="A63" s="186">
        <v>38.0</v>
      </c>
      <c r="B63" s="187">
        <v>1.0</v>
      </c>
      <c r="C63" s="188" t="s">
        <v>159</v>
      </c>
      <c r="D63" s="189">
        <v>1423.3110194460814</v>
      </c>
      <c r="E63" s="190">
        <v>1235.8361316319676</v>
      </c>
      <c r="F63" s="147">
        <v>2659.1471510780493</v>
      </c>
      <c r="G63" s="147">
        <v>1470.8424909404832</v>
      </c>
      <c r="H63" s="147">
        <v>1277.1068792478172</v>
      </c>
      <c r="I63" s="147">
        <v>2747.9493701883002</v>
      </c>
      <c r="K63" s="39"/>
      <c r="L63" s="40">
        <v>2.0</v>
      </c>
      <c r="M63" s="65" t="s">
        <v>101</v>
      </c>
      <c r="N63" s="42">
        <v>1453.0</v>
      </c>
      <c r="O63" s="42">
        <v>1255.0</v>
      </c>
      <c r="P63" s="42">
        <f t="shared" ref="P63:P67" si="154">+N63+O63</f>
        <v>2708</v>
      </c>
      <c r="Q63" s="42">
        <v>1461.0</v>
      </c>
      <c r="R63" s="42">
        <v>1270.0</v>
      </c>
      <c r="S63" s="42">
        <f t="shared" ref="S63:S67" si="155">+Q63+R63</f>
        <v>2731</v>
      </c>
      <c r="U63" s="148">
        <f t="shared" ref="U63:V63" si="152">Q63/$S$105</f>
        <v>0.001261786607</v>
      </c>
      <c r="V63" s="149">
        <f t="shared" si="152"/>
        <v>0.001096830247</v>
      </c>
      <c r="W63" s="148">
        <f t="shared" si="5"/>
        <v>0.002358616854</v>
      </c>
      <c r="Y63" s="42">
        <f t="shared" ref="Y63:Z63" si="153">U63*$I$2</f>
        <v>1947.230731</v>
      </c>
      <c r="Z63" s="42">
        <f t="shared" si="153"/>
        <v>1692.664632</v>
      </c>
      <c r="AA63" s="42">
        <f t="shared" ref="AA63:AA67" si="158">+Y63+Z63</f>
        <v>3639.895363</v>
      </c>
      <c r="AB63" s="93">
        <f t="shared" si="7"/>
        <v>3639.895363</v>
      </c>
      <c r="AC63" s="93">
        <f t="shared" si="8"/>
        <v>0</v>
      </c>
    </row>
    <row r="64" ht="14.25" customHeight="1">
      <c r="A64" s="186">
        <v>37.0</v>
      </c>
      <c r="B64" s="187">
        <v>8.0</v>
      </c>
      <c r="C64" s="188" t="s">
        <v>160</v>
      </c>
      <c r="D64" s="164">
        <v>985.1388332351207</v>
      </c>
      <c r="E64" s="190">
        <v>834.1893888515782</v>
      </c>
      <c r="F64" s="147">
        <v>1819.328222086699</v>
      </c>
      <c r="G64" s="147">
        <v>1018.0375445710076</v>
      </c>
      <c r="H64" s="147">
        <v>862.0471434922766</v>
      </c>
      <c r="I64" s="147">
        <v>1880.0846880632844</v>
      </c>
      <c r="K64" s="39"/>
      <c r="L64" s="40">
        <v>2.0</v>
      </c>
      <c r="M64" s="65" t="s">
        <v>100</v>
      </c>
      <c r="N64" s="42">
        <v>1029.0</v>
      </c>
      <c r="O64" s="42">
        <v>903.0</v>
      </c>
      <c r="P64" s="42">
        <f t="shared" si="154"/>
        <v>1932</v>
      </c>
      <c r="Q64" s="42">
        <v>1067.0</v>
      </c>
      <c r="R64" s="42">
        <v>921.0</v>
      </c>
      <c r="S64" s="42">
        <f t="shared" si="155"/>
        <v>1988</v>
      </c>
      <c r="U64" s="148">
        <f t="shared" ref="U64:V64" si="156">Q64/$S$105</f>
        <v>0.0009215101366</v>
      </c>
      <c r="V64" s="149">
        <f t="shared" si="156"/>
        <v>0.0007954178405</v>
      </c>
      <c r="W64" s="148">
        <f t="shared" si="5"/>
        <v>0.001716927977</v>
      </c>
      <c r="Y64" s="42">
        <f t="shared" ref="Y64:Z64" si="157">U64*$I$2</f>
        <v>1422.104853</v>
      </c>
      <c r="Z64" s="42">
        <f t="shared" si="157"/>
        <v>1227.51506</v>
      </c>
      <c r="AA64" s="42">
        <f t="shared" si="158"/>
        <v>2649.619913</v>
      </c>
      <c r="AB64" s="93">
        <f t="shared" si="7"/>
        <v>2649.619913</v>
      </c>
      <c r="AC64" s="93">
        <f t="shared" si="8"/>
        <v>0</v>
      </c>
    </row>
    <row r="65" ht="14.25" customHeight="1">
      <c r="A65" s="186">
        <v>39.0</v>
      </c>
      <c r="B65" s="187">
        <v>2.0</v>
      </c>
      <c r="C65" s="188" t="s">
        <v>161</v>
      </c>
      <c r="D65" s="189">
        <v>1427.3034767236297</v>
      </c>
      <c r="E65" s="190">
        <v>1246.7991940899933</v>
      </c>
      <c r="F65" s="147">
        <v>2674.1026708136233</v>
      </c>
      <c r="G65" s="147">
        <v>1474.9682763288154</v>
      </c>
      <c r="H65" s="147">
        <v>1288.4360531766285</v>
      </c>
      <c r="I65" s="147">
        <v>2763.404329505444</v>
      </c>
      <c r="K65" s="39"/>
      <c r="L65" s="40">
        <v>3.0</v>
      </c>
      <c r="M65" s="65" t="s">
        <v>102</v>
      </c>
      <c r="N65" s="42">
        <v>1643.0</v>
      </c>
      <c r="O65" s="42">
        <v>1411.0</v>
      </c>
      <c r="P65" s="42">
        <f t="shared" si="154"/>
        <v>3054</v>
      </c>
      <c r="Q65" s="42">
        <v>1697.0</v>
      </c>
      <c r="R65" s="42">
        <v>1481.0</v>
      </c>
      <c r="S65" s="42">
        <f t="shared" si="155"/>
        <v>3178</v>
      </c>
      <c r="U65" s="148">
        <f t="shared" ref="U65:V65" si="159">Q65/$S$105</f>
        <v>0.001465607031</v>
      </c>
      <c r="V65" s="149">
        <f t="shared" si="159"/>
        <v>0.001279059524</v>
      </c>
      <c r="W65" s="148">
        <f t="shared" si="5"/>
        <v>0.002744666555</v>
      </c>
      <c r="Y65" s="42">
        <f t="shared" ref="Y65:Z65" si="160">U65*$I$2</f>
        <v>2261.773135</v>
      </c>
      <c r="Z65" s="42">
        <f t="shared" si="160"/>
        <v>1973.886867</v>
      </c>
      <c r="AA65" s="42">
        <f t="shared" si="158"/>
        <v>4235.660002</v>
      </c>
      <c r="AB65" s="93">
        <f t="shared" si="7"/>
        <v>4235.660002</v>
      </c>
      <c r="AC65" s="93">
        <f t="shared" si="8"/>
        <v>0</v>
      </c>
    </row>
    <row r="66" ht="14.25" customHeight="1">
      <c r="A66" s="186">
        <v>43.0</v>
      </c>
      <c r="B66" s="187">
        <v>4.0</v>
      </c>
      <c r="C66" s="188" t="s">
        <v>162</v>
      </c>
      <c r="D66" s="189">
        <v>753.5763111373011</v>
      </c>
      <c r="E66" s="190">
        <v>750.4714573539288</v>
      </c>
      <c r="F66" s="147">
        <v>1504.0477684912298</v>
      </c>
      <c r="G66" s="147">
        <v>778.7419920477313</v>
      </c>
      <c r="H66" s="147">
        <v>775.5334516722633</v>
      </c>
      <c r="I66" s="147">
        <v>1554.2754437199947</v>
      </c>
      <c r="K66" s="39"/>
      <c r="L66" s="40">
        <v>4.0</v>
      </c>
      <c r="M66" s="65" t="s">
        <v>106</v>
      </c>
      <c r="N66" s="42">
        <v>794.0</v>
      </c>
      <c r="O66" s="42">
        <v>781.0</v>
      </c>
      <c r="P66" s="42">
        <f t="shared" si="154"/>
        <v>1575</v>
      </c>
      <c r="Q66" s="42">
        <v>830.0</v>
      </c>
      <c r="R66" s="42">
        <v>841.0</v>
      </c>
      <c r="S66" s="42">
        <f t="shared" si="155"/>
        <v>1671</v>
      </c>
      <c r="U66" s="148">
        <f t="shared" ref="U66:V66" si="161">Q66/$S$105</f>
        <v>0.0007168260669</v>
      </c>
      <c r="V66" s="149">
        <f t="shared" si="161"/>
        <v>0.0007263261714</v>
      </c>
      <c r="W66" s="148">
        <f t="shared" si="5"/>
        <v>0.001443152238</v>
      </c>
      <c r="Y66" s="42">
        <f t="shared" ref="Y66:Z66" si="162">U66*$I$2</f>
        <v>1106.229642</v>
      </c>
      <c r="Z66" s="42">
        <f t="shared" si="162"/>
        <v>1120.890516</v>
      </c>
      <c r="AA66" s="42">
        <f t="shared" si="158"/>
        <v>2227.120158</v>
      </c>
      <c r="AB66" s="93">
        <f t="shared" si="7"/>
        <v>2227.120158</v>
      </c>
      <c r="AC66" s="93">
        <f t="shared" si="8"/>
        <v>0</v>
      </c>
    </row>
    <row r="67" ht="14.25" customHeight="1">
      <c r="A67" s="186">
        <v>44.0</v>
      </c>
      <c r="B67" s="187">
        <v>5.0</v>
      </c>
      <c r="C67" s="188" t="s">
        <v>163</v>
      </c>
      <c r="D67" s="189">
        <v>1514.1394225103124</v>
      </c>
      <c r="E67" s="190">
        <v>1310.584284754869</v>
      </c>
      <c r="F67" s="147">
        <v>2824.7237072651815</v>
      </c>
      <c r="G67" s="147">
        <v>1564.7041085250444</v>
      </c>
      <c r="H67" s="147">
        <v>1354.3512469442578</v>
      </c>
      <c r="I67" s="147">
        <v>2919.0553554693024</v>
      </c>
      <c r="K67" s="39"/>
      <c r="L67" s="40">
        <v>5.0</v>
      </c>
      <c r="M67" s="65" t="s">
        <v>107</v>
      </c>
      <c r="N67" s="42">
        <v>412.0</v>
      </c>
      <c r="O67" s="42">
        <v>377.0</v>
      </c>
      <c r="P67" s="42">
        <f t="shared" si="154"/>
        <v>789</v>
      </c>
      <c r="Q67" s="42">
        <v>1700.0</v>
      </c>
      <c r="R67" s="42">
        <v>1480.0</v>
      </c>
      <c r="S67" s="42">
        <f t="shared" si="155"/>
        <v>3180</v>
      </c>
      <c r="U67" s="148">
        <f t="shared" ref="U67:V67" si="163">Q67/$S$105</f>
        <v>0.001468197968</v>
      </c>
      <c r="V67" s="149">
        <f t="shared" si="163"/>
        <v>0.001278195878</v>
      </c>
      <c r="W67" s="148">
        <f t="shared" si="5"/>
        <v>0.002746393847</v>
      </c>
      <c r="Y67" s="42">
        <f t="shared" ref="Y67:Z67" si="164">U67*$I$2</f>
        <v>2265.771555</v>
      </c>
      <c r="Z67" s="42">
        <f t="shared" si="164"/>
        <v>1972.55406</v>
      </c>
      <c r="AA67" s="42">
        <f t="shared" si="158"/>
        <v>4238.325615</v>
      </c>
      <c r="AB67" s="93">
        <f t="shared" si="7"/>
        <v>4238.325615</v>
      </c>
      <c r="AC67" s="93">
        <f t="shared" si="8"/>
        <v>0</v>
      </c>
    </row>
    <row r="68" ht="14.25" customHeight="1">
      <c r="A68" s="39"/>
      <c r="B68" s="152">
        <v>12.0</v>
      </c>
      <c r="C68" s="168" t="s">
        <v>164</v>
      </c>
      <c r="D68" s="169">
        <v>6103.469063052445</v>
      </c>
      <c r="E68" s="169">
        <v>5377.880456682337</v>
      </c>
      <c r="F68" s="169">
        <v>11481.349519734784</v>
      </c>
      <c r="G68" s="169">
        <v>6307.294412413081</v>
      </c>
      <c r="H68" s="169">
        <v>5557.474774533244</v>
      </c>
      <c r="I68" s="169">
        <v>11864.769186946325</v>
      </c>
      <c r="K68" s="39"/>
      <c r="L68" s="152">
        <v>12.0</v>
      </c>
      <c r="M68" s="168" t="s">
        <v>164</v>
      </c>
      <c r="N68" s="78">
        <f t="shared" ref="N68:P68" si="165">SUM(N64:N67)</f>
        <v>3878</v>
      </c>
      <c r="O68" s="78">
        <f t="shared" si="165"/>
        <v>3472</v>
      </c>
      <c r="P68" s="78">
        <f t="shared" si="165"/>
        <v>7350</v>
      </c>
      <c r="Q68" s="78">
        <f t="shared" ref="Q68:S68" si="166">SUM(Q63:Q67)</f>
        <v>6755</v>
      </c>
      <c r="R68" s="78">
        <f t="shared" si="166"/>
        <v>5993</v>
      </c>
      <c r="S68" s="78">
        <f t="shared" si="166"/>
        <v>12748</v>
      </c>
      <c r="U68" s="191">
        <f t="shared" ref="U68:V68" si="167">Q68/$S$105</f>
        <v>0.00583392781</v>
      </c>
      <c r="V68" s="192">
        <f t="shared" si="167"/>
        <v>0.005175829661</v>
      </c>
      <c r="W68" s="191">
        <f t="shared" si="5"/>
        <v>0.01100975747</v>
      </c>
      <c r="Y68" s="78">
        <f t="shared" ref="Y68:AA68" si="168">SUM(Y63:Y67)</f>
        <v>9003.109915</v>
      </c>
      <c r="Z68" s="78">
        <f t="shared" si="168"/>
        <v>7987.511136</v>
      </c>
      <c r="AA68" s="78">
        <f t="shared" si="168"/>
        <v>16990.62105</v>
      </c>
      <c r="AB68" s="93">
        <f t="shared" si="7"/>
        <v>16990.62105</v>
      </c>
      <c r="AC68" s="93">
        <f t="shared" si="8"/>
        <v>0</v>
      </c>
    </row>
    <row r="69" ht="14.25" customHeight="1">
      <c r="A69" s="186">
        <v>40.0</v>
      </c>
      <c r="B69" s="187">
        <v>6.0</v>
      </c>
      <c r="C69" s="188" t="s">
        <v>165</v>
      </c>
      <c r="D69" s="189">
        <v>391.26081319976424</v>
      </c>
      <c r="E69" s="190">
        <v>343.8415043653459</v>
      </c>
      <c r="F69" s="147">
        <v>735.1023175651101</v>
      </c>
      <c r="G69" s="147">
        <v>404.32696805657037</v>
      </c>
      <c r="H69" s="147">
        <v>355.3240914036266</v>
      </c>
      <c r="I69" s="147">
        <v>759.651059460197</v>
      </c>
      <c r="K69" s="39"/>
      <c r="L69" s="40">
        <v>6.0</v>
      </c>
      <c r="M69" s="65" t="s">
        <v>103</v>
      </c>
      <c r="N69" s="42">
        <v>1639.0</v>
      </c>
      <c r="O69" s="42">
        <v>1408.0</v>
      </c>
      <c r="P69" s="42">
        <f t="shared" ref="P69:P71" si="171">+N69+O69</f>
        <v>3047</v>
      </c>
      <c r="Q69" s="42">
        <v>419.0</v>
      </c>
      <c r="R69" s="42">
        <v>375.0</v>
      </c>
      <c r="S69" s="42">
        <f t="shared" ref="S69:S71" si="172">+Q69+R69</f>
        <v>794</v>
      </c>
      <c r="U69" s="148">
        <f t="shared" ref="U69:V69" si="169">Q69/$S$105</f>
        <v>0.0003618676169</v>
      </c>
      <c r="V69" s="149">
        <f t="shared" si="169"/>
        <v>0.0003238671989</v>
      </c>
      <c r="W69" s="148">
        <f t="shared" si="5"/>
        <v>0.0006857348158</v>
      </c>
      <c r="Y69" s="42">
        <f t="shared" ref="Y69:Z69" si="170">U69*$I$2</f>
        <v>558.446048</v>
      </c>
      <c r="Z69" s="42">
        <f t="shared" si="170"/>
        <v>499.802549</v>
      </c>
      <c r="AA69" s="42">
        <f t="shared" ref="AA69:AA71" si="175">+Y69+Z69</f>
        <v>1058.248597</v>
      </c>
      <c r="AB69" s="93">
        <f t="shared" si="7"/>
        <v>1058.248597</v>
      </c>
      <c r="AC69" s="93">
        <f t="shared" si="8"/>
        <v>0</v>
      </c>
    </row>
    <row r="70" ht="14.25" customHeight="1">
      <c r="A70" s="186">
        <v>41.0</v>
      </c>
      <c r="B70" s="187">
        <v>7.0</v>
      </c>
      <c r="C70" s="188" t="s">
        <v>166</v>
      </c>
      <c r="D70" s="189">
        <v>1645.8905126694167</v>
      </c>
      <c r="E70" s="190">
        <v>1394.3022162525185</v>
      </c>
      <c r="F70" s="147">
        <v>3040.192728921935</v>
      </c>
      <c r="G70" s="147">
        <v>1700.8550263400118</v>
      </c>
      <c r="H70" s="147">
        <v>1440.8649387642713</v>
      </c>
      <c r="I70" s="147">
        <v>3141.719965104283</v>
      </c>
      <c r="K70" s="39"/>
      <c r="L70" s="40">
        <v>7.0</v>
      </c>
      <c r="M70" s="65" t="s">
        <v>104</v>
      </c>
      <c r="N70" s="42">
        <v>1921.0</v>
      </c>
      <c r="O70" s="42">
        <v>1649.0</v>
      </c>
      <c r="P70" s="42">
        <f t="shared" si="171"/>
        <v>3570</v>
      </c>
      <c r="Q70" s="42">
        <v>2004.0</v>
      </c>
      <c r="R70" s="42">
        <v>1746.0</v>
      </c>
      <c r="S70" s="42">
        <f t="shared" si="172"/>
        <v>3750</v>
      </c>
      <c r="U70" s="148">
        <f t="shared" ref="U70:V70" si="173">Q70/$S$105</f>
        <v>0.001730746311</v>
      </c>
      <c r="V70" s="149">
        <f t="shared" si="173"/>
        <v>0.001507925678</v>
      </c>
      <c r="W70" s="148">
        <f t="shared" si="5"/>
        <v>0.003238671989</v>
      </c>
      <c r="Y70" s="42">
        <f t="shared" ref="Y70:Z70" si="174">U70*$I$2</f>
        <v>2670.944822</v>
      </c>
      <c r="Z70" s="42">
        <f t="shared" si="174"/>
        <v>2327.080668</v>
      </c>
      <c r="AA70" s="42">
        <f t="shared" si="175"/>
        <v>4998.02549</v>
      </c>
      <c r="AB70" s="93">
        <f t="shared" si="7"/>
        <v>4998.02549</v>
      </c>
      <c r="AC70" s="93">
        <f t="shared" si="8"/>
        <v>0</v>
      </c>
    </row>
    <row r="71" ht="14.25" customHeight="1">
      <c r="A71" s="186">
        <v>42.0</v>
      </c>
      <c r="B71" s="187">
        <v>3.0</v>
      </c>
      <c r="C71" s="188" t="s">
        <v>167</v>
      </c>
      <c r="D71" s="189">
        <v>328.3796110783736</v>
      </c>
      <c r="E71" s="190">
        <v>303.9758226997985</v>
      </c>
      <c r="F71" s="147">
        <v>632.3554337781721</v>
      </c>
      <c r="G71" s="147">
        <v>339.3458481903359</v>
      </c>
      <c r="H71" s="147">
        <v>314.1270952988583</v>
      </c>
      <c r="I71" s="147">
        <v>653.4729434891942</v>
      </c>
      <c r="K71" s="39"/>
      <c r="L71" s="40">
        <v>8.0</v>
      </c>
      <c r="M71" s="65" t="s">
        <v>105</v>
      </c>
      <c r="N71" s="42">
        <v>324.0</v>
      </c>
      <c r="O71" s="42">
        <v>290.0</v>
      </c>
      <c r="P71" s="42">
        <f t="shared" si="171"/>
        <v>614</v>
      </c>
      <c r="Q71" s="42">
        <v>324.0</v>
      </c>
      <c r="R71" s="42">
        <v>291.0</v>
      </c>
      <c r="S71" s="42">
        <f t="shared" si="172"/>
        <v>615</v>
      </c>
      <c r="U71" s="148">
        <f t="shared" ref="U71:V71" si="176">Q71/$S$105</f>
        <v>0.0002798212599</v>
      </c>
      <c r="V71" s="149">
        <f t="shared" si="176"/>
        <v>0.0002513209463</v>
      </c>
      <c r="W71" s="148">
        <f t="shared" si="5"/>
        <v>0.0005311422062</v>
      </c>
      <c r="Y71" s="42">
        <f t="shared" ref="Y71:Z71" si="177">U71*$I$2</f>
        <v>431.8294023</v>
      </c>
      <c r="Z71" s="42">
        <f t="shared" si="177"/>
        <v>387.846778</v>
      </c>
      <c r="AA71" s="42">
        <f t="shared" si="175"/>
        <v>819.6761803</v>
      </c>
      <c r="AB71" s="93">
        <f t="shared" si="7"/>
        <v>819.6761803</v>
      </c>
      <c r="AC71" s="93">
        <f t="shared" si="8"/>
        <v>0</v>
      </c>
    </row>
    <row r="72" ht="14.25" customHeight="1">
      <c r="A72" s="39"/>
      <c r="B72" s="152">
        <v>13.0</v>
      </c>
      <c r="C72" s="168" t="s">
        <v>168</v>
      </c>
      <c r="D72" s="169">
        <v>2365.5309369475544</v>
      </c>
      <c r="E72" s="169">
        <v>2042.1195433176629</v>
      </c>
      <c r="F72" s="169">
        <v>4407.650480265218</v>
      </c>
      <c r="G72" s="169">
        <v>2444.527842586918</v>
      </c>
      <c r="H72" s="169">
        <v>2110.316125466756</v>
      </c>
      <c r="I72" s="169">
        <v>4554.843968053674</v>
      </c>
      <c r="K72" s="39"/>
      <c r="L72" s="152">
        <v>13.0</v>
      </c>
      <c r="M72" s="168" t="s">
        <v>168</v>
      </c>
      <c r="N72" s="78">
        <f t="shared" ref="N72:S72" si="178">SUM(N69:N71)</f>
        <v>3884</v>
      </c>
      <c r="O72" s="78">
        <f t="shared" si="178"/>
        <v>3347</v>
      </c>
      <c r="P72" s="78">
        <f t="shared" si="178"/>
        <v>7231</v>
      </c>
      <c r="Q72" s="78">
        <f t="shared" si="178"/>
        <v>2747</v>
      </c>
      <c r="R72" s="78">
        <f t="shared" si="178"/>
        <v>2412</v>
      </c>
      <c r="S72" s="78">
        <f t="shared" si="178"/>
        <v>5159</v>
      </c>
      <c r="U72" s="191">
        <f t="shared" ref="U72:V72" si="179">Q72/$S$105</f>
        <v>0.002372435188</v>
      </c>
      <c r="V72" s="192">
        <f t="shared" si="179"/>
        <v>0.002083113823</v>
      </c>
      <c r="W72" s="191">
        <f t="shared" si="5"/>
        <v>0.004455549011</v>
      </c>
      <c r="Y72" s="78">
        <f t="shared" ref="Y72:AA72" si="180">SUM(Y69:Y71)</f>
        <v>3661.220272</v>
      </c>
      <c r="Z72" s="78">
        <f t="shared" si="180"/>
        <v>3214.729995</v>
      </c>
      <c r="AA72" s="78">
        <f t="shared" si="180"/>
        <v>6875.950267</v>
      </c>
      <c r="AB72" s="93">
        <f t="shared" si="7"/>
        <v>6875.950267</v>
      </c>
      <c r="AC72" s="93">
        <f t="shared" si="8"/>
        <v>0</v>
      </c>
    </row>
    <row r="73" ht="14.25" customHeight="1">
      <c r="A73" s="172" t="s">
        <v>108</v>
      </c>
      <c r="B73" s="173" t="s">
        <v>109</v>
      </c>
      <c r="C73" s="174"/>
      <c r="D73" s="160">
        <v>55467.0</v>
      </c>
      <c r="E73" s="160">
        <v>56081.00000000001</v>
      </c>
      <c r="F73" s="160">
        <v>111548.00000000001</v>
      </c>
      <c r="G73" s="160">
        <v>57319.320465</v>
      </c>
      <c r="H73" s="160">
        <v>57953.82499500001</v>
      </c>
      <c r="I73" s="160">
        <v>115273.14546</v>
      </c>
      <c r="K73" s="49" t="s">
        <v>108</v>
      </c>
      <c r="L73" s="50" t="s">
        <v>109</v>
      </c>
      <c r="M73" s="51"/>
      <c r="N73" s="36">
        <f t="shared" ref="N73:S73" si="181">N76+N79</f>
        <v>57874</v>
      </c>
      <c r="O73" s="36">
        <f t="shared" si="181"/>
        <v>55666</v>
      </c>
      <c r="P73" s="36">
        <f t="shared" si="181"/>
        <v>113540</v>
      </c>
      <c r="Q73" s="36">
        <f t="shared" si="181"/>
        <v>59463</v>
      </c>
      <c r="R73" s="36">
        <f t="shared" si="181"/>
        <v>57208</v>
      </c>
      <c r="S73" s="36">
        <f t="shared" si="181"/>
        <v>116671</v>
      </c>
      <c r="U73" s="163">
        <f t="shared" ref="U73:V73" si="182">Q73/$S$105</f>
        <v>0.051354974</v>
      </c>
      <c r="V73" s="167">
        <f t="shared" si="182"/>
        <v>0.04940745257</v>
      </c>
      <c r="W73" s="163">
        <f t="shared" si="5"/>
        <v>0.1007624266</v>
      </c>
      <c r="Y73" s="36">
        <f t="shared" ref="Y73:AA73" si="183">Y76+Y79</f>
        <v>79252.69058</v>
      </c>
      <c r="Z73" s="36">
        <f t="shared" si="183"/>
        <v>76247.21126</v>
      </c>
      <c r="AA73" s="36">
        <f t="shared" si="183"/>
        <v>155499.9018</v>
      </c>
      <c r="AB73" s="93">
        <f t="shared" si="7"/>
        <v>155499.9018</v>
      </c>
      <c r="AC73" s="93">
        <f t="shared" si="8"/>
        <v>0</v>
      </c>
    </row>
    <row r="74" ht="14.25" customHeight="1">
      <c r="A74" s="39">
        <v>45.0</v>
      </c>
      <c r="B74" s="40">
        <v>1.0</v>
      </c>
      <c r="C74" s="53" t="s">
        <v>111</v>
      </c>
      <c r="D74" s="164">
        <v>10500.643128824211</v>
      </c>
      <c r="E74" s="165">
        <v>10616.83633737724</v>
      </c>
      <c r="F74" s="147">
        <v>21117.479466201454</v>
      </c>
      <c r="G74" s="147">
        <v>10851.312106111296</v>
      </c>
      <c r="H74" s="147">
        <v>10971.385586863953</v>
      </c>
      <c r="I74" s="147">
        <v>21822.69769297525</v>
      </c>
      <c r="K74" s="39"/>
      <c r="L74" s="40">
        <v>1.0</v>
      </c>
      <c r="M74" s="53" t="s">
        <v>111</v>
      </c>
      <c r="N74" s="42">
        <v>9987.0</v>
      </c>
      <c r="O74" s="42">
        <v>9667.0</v>
      </c>
      <c r="P74" s="42">
        <f t="shared" ref="P74:P75" si="186">+N74+O74</f>
        <v>19654</v>
      </c>
      <c r="Q74" s="42">
        <v>9966.0</v>
      </c>
      <c r="R74" s="42">
        <v>9701.0</v>
      </c>
      <c r="S74" s="42">
        <f t="shared" ref="S74:S75" si="187">+Q74+R74</f>
        <v>19667</v>
      </c>
      <c r="U74" s="148">
        <f t="shared" ref="U74:V74" si="184">Q74/$S$105</f>
        <v>0.008607094678</v>
      </c>
      <c r="V74" s="149">
        <f t="shared" si="184"/>
        <v>0.008378228524</v>
      </c>
      <c r="W74" s="148">
        <f t="shared" si="5"/>
        <v>0.0169853232</v>
      </c>
      <c r="Y74" s="42">
        <f t="shared" ref="Y74:Z74" si="185">U74*$I$2</f>
        <v>13282.75254</v>
      </c>
      <c r="Z74" s="42">
        <f t="shared" si="185"/>
        <v>12929.55874</v>
      </c>
      <c r="AA74" s="42">
        <f t="shared" ref="AA74:AA75" si="190">+Y74+Z74</f>
        <v>26212.31128</v>
      </c>
      <c r="AB74" s="93">
        <f t="shared" si="7"/>
        <v>26212.31128</v>
      </c>
      <c r="AC74" s="93">
        <f t="shared" si="8"/>
        <v>0</v>
      </c>
    </row>
    <row r="75" ht="14.25" customHeight="1">
      <c r="A75" s="39">
        <v>46.0</v>
      </c>
      <c r="B75" s="40">
        <v>2.0</v>
      </c>
      <c r="C75" s="53" t="s">
        <v>110</v>
      </c>
      <c r="D75" s="164">
        <v>16901.11278319828</v>
      </c>
      <c r="E75" s="165">
        <v>17385.865954169076</v>
      </c>
      <c r="F75" s="147">
        <v>34286.97873736736</v>
      </c>
      <c r="G75" s="147">
        <v>17465.52544459319</v>
      </c>
      <c r="H75" s="147">
        <v>17966.46694770855</v>
      </c>
      <c r="I75" s="147">
        <v>35431.99239230174</v>
      </c>
      <c r="K75" s="39"/>
      <c r="L75" s="40">
        <v>2.0</v>
      </c>
      <c r="M75" s="166" t="s">
        <v>110</v>
      </c>
      <c r="N75" s="42">
        <v>18075.0</v>
      </c>
      <c r="O75" s="42">
        <v>17486.0</v>
      </c>
      <c r="P75" s="42">
        <f t="shared" si="186"/>
        <v>35561</v>
      </c>
      <c r="Q75" s="42">
        <v>18614.0</v>
      </c>
      <c r="R75" s="42">
        <v>17947.0</v>
      </c>
      <c r="S75" s="42">
        <f t="shared" si="187"/>
        <v>36561</v>
      </c>
      <c r="U75" s="148">
        <f t="shared" ref="U75:V75" si="188">Q75/$S$105</f>
        <v>0.01607590411</v>
      </c>
      <c r="V75" s="149">
        <f t="shared" si="188"/>
        <v>0.01549985232</v>
      </c>
      <c r="W75" s="148">
        <f t="shared" si="5"/>
        <v>0.03157575642</v>
      </c>
      <c r="Y75" s="42">
        <f t="shared" ref="Y75:Z75" si="189">U75*$I$2</f>
        <v>24808.86572</v>
      </c>
      <c r="Z75" s="42">
        <f t="shared" si="189"/>
        <v>23919.88359</v>
      </c>
      <c r="AA75" s="42">
        <f t="shared" si="190"/>
        <v>48728.74931</v>
      </c>
      <c r="AB75" s="93">
        <f t="shared" si="7"/>
        <v>48728.74931</v>
      </c>
      <c r="AC75" s="93">
        <f t="shared" si="8"/>
        <v>0</v>
      </c>
    </row>
    <row r="76" ht="14.25" customHeight="1">
      <c r="A76" s="39"/>
      <c r="B76" s="152">
        <v>14.0</v>
      </c>
      <c r="C76" s="193" t="s">
        <v>169</v>
      </c>
      <c r="D76" s="169">
        <v>27401.75591202249</v>
      </c>
      <c r="E76" s="169">
        <v>28002.702291546317</v>
      </c>
      <c r="F76" s="169">
        <v>55404.458203568814</v>
      </c>
      <c r="G76" s="169">
        <v>28316.83755070448</v>
      </c>
      <c r="H76" s="169">
        <v>28937.852534572507</v>
      </c>
      <c r="I76" s="169">
        <v>57254.69008527699</v>
      </c>
      <c r="K76" s="39"/>
      <c r="L76" s="152">
        <v>14.0</v>
      </c>
      <c r="M76" s="193" t="s">
        <v>169</v>
      </c>
      <c r="N76" s="54">
        <f t="shared" ref="N76:S76" si="191">SUM(N74:N75)</f>
        <v>28062</v>
      </c>
      <c r="O76" s="54">
        <f t="shared" si="191"/>
        <v>27153</v>
      </c>
      <c r="P76" s="54">
        <f t="shared" si="191"/>
        <v>55215</v>
      </c>
      <c r="Q76" s="54">
        <f t="shared" si="191"/>
        <v>28580</v>
      </c>
      <c r="R76" s="54">
        <f t="shared" si="191"/>
        <v>27648</v>
      </c>
      <c r="S76" s="54">
        <f t="shared" si="191"/>
        <v>56228</v>
      </c>
      <c r="U76" s="170">
        <f t="shared" ref="U76:V76" si="192">Q76/$S$105</f>
        <v>0.02468299879</v>
      </c>
      <c r="V76" s="171">
        <f t="shared" si="192"/>
        <v>0.02387808084</v>
      </c>
      <c r="W76" s="170">
        <f t="shared" si="5"/>
        <v>0.04856107963</v>
      </c>
      <c r="Y76" s="54">
        <f t="shared" ref="Y76:AA76" si="193">SUM(Y74:Y75)</f>
        <v>38091.61827</v>
      </c>
      <c r="Z76" s="54">
        <f t="shared" si="193"/>
        <v>36849.44233</v>
      </c>
      <c r="AA76" s="54">
        <f t="shared" si="193"/>
        <v>74941.0606</v>
      </c>
      <c r="AB76" s="93">
        <f t="shared" si="7"/>
        <v>74941.0606</v>
      </c>
      <c r="AC76" s="93">
        <f t="shared" si="8"/>
        <v>0</v>
      </c>
    </row>
    <row r="77" ht="14.25" customHeight="1">
      <c r="A77" s="39">
        <v>47.0</v>
      </c>
      <c r="B77" s="40">
        <v>3.0</v>
      </c>
      <c r="C77" s="53" t="s">
        <v>113</v>
      </c>
      <c r="D77" s="164">
        <v>11663.531007110963</v>
      </c>
      <c r="E77" s="165">
        <v>11873.880127094168</v>
      </c>
      <c r="F77" s="147">
        <v>23537.411134205133</v>
      </c>
      <c r="G77" s="147">
        <v>12053.034625093434</v>
      </c>
      <c r="H77" s="147">
        <v>12270.408353938477</v>
      </c>
      <c r="I77" s="147">
        <v>24323.44297903191</v>
      </c>
      <c r="K77" s="39"/>
      <c r="L77" s="40">
        <v>3.0</v>
      </c>
      <c r="M77" s="53" t="s">
        <v>113</v>
      </c>
      <c r="N77" s="42">
        <v>10959.0</v>
      </c>
      <c r="O77" s="42">
        <v>10482.0</v>
      </c>
      <c r="P77" s="42">
        <f t="shared" ref="P77:P78" si="196">+N77+O77</f>
        <v>21441</v>
      </c>
      <c r="Q77" s="42">
        <v>11001.0</v>
      </c>
      <c r="R77" s="42">
        <v>10615.0</v>
      </c>
      <c r="S77" s="42">
        <f t="shared" ref="S77:S78" si="197">+Q77+R77</f>
        <v>21616</v>
      </c>
      <c r="U77" s="148">
        <f t="shared" ref="U77:V77" si="194">Q77/$S$105</f>
        <v>0.009500968147</v>
      </c>
      <c r="V77" s="149">
        <f t="shared" si="194"/>
        <v>0.009167600844</v>
      </c>
      <c r="W77" s="148">
        <f t="shared" si="5"/>
        <v>0.01866856899</v>
      </c>
      <c r="Y77" s="42">
        <f t="shared" ref="Y77:Z77" si="195">U77*$I$2</f>
        <v>14662.20758</v>
      </c>
      <c r="Z77" s="42">
        <f t="shared" si="195"/>
        <v>14147.74415</v>
      </c>
      <c r="AA77" s="42">
        <f t="shared" ref="AA77:AA78" si="200">+Y77+Z77</f>
        <v>28809.95173</v>
      </c>
      <c r="AB77" s="93">
        <f t="shared" si="7"/>
        <v>28809.95173</v>
      </c>
      <c r="AC77" s="93">
        <f t="shared" si="8"/>
        <v>0</v>
      </c>
    </row>
    <row r="78" ht="14.25" customHeight="1">
      <c r="A78" s="39">
        <v>48.0</v>
      </c>
      <c r="B78" s="40">
        <v>4.0</v>
      </c>
      <c r="C78" s="53" t="s">
        <v>114</v>
      </c>
      <c r="D78" s="164">
        <v>16401.713080866546</v>
      </c>
      <c r="E78" s="165">
        <v>16204.417581359521</v>
      </c>
      <c r="F78" s="147">
        <v>32606.130662226067</v>
      </c>
      <c r="G78" s="147">
        <v>16949.448289202086</v>
      </c>
      <c r="H78" s="147">
        <v>16745.564106489022</v>
      </c>
      <c r="I78" s="147">
        <v>33695.01239569111</v>
      </c>
      <c r="K78" s="39"/>
      <c r="L78" s="40">
        <v>4.0</v>
      </c>
      <c r="M78" s="53" t="s">
        <v>114</v>
      </c>
      <c r="N78" s="42">
        <v>18853.0</v>
      </c>
      <c r="O78" s="42">
        <v>18031.0</v>
      </c>
      <c r="P78" s="42">
        <f t="shared" si="196"/>
        <v>36884</v>
      </c>
      <c r="Q78" s="42">
        <v>19882.0</v>
      </c>
      <c r="R78" s="42">
        <v>18945.0</v>
      </c>
      <c r="S78" s="42">
        <f t="shared" si="197"/>
        <v>38827</v>
      </c>
      <c r="U78" s="148">
        <f t="shared" ref="U78:V78" si="198">Q78/$S$105</f>
        <v>0.01717100706</v>
      </c>
      <c r="V78" s="149">
        <f t="shared" si="198"/>
        <v>0.01636177089</v>
      </c>
      <c r="W78" s="148">
        <f t="shared" si="5"/>
        <v>0.03353277795</v>
      </c>
      <c r="Y78" s="42">
        <f t="shared" ref="Y78:Z78" si="199">U78*$I$2</f>
        <v>26498.86474</v>
      </c>
      <c r="Z78" s="42">
        <f t="shared" si="199"/>
        <v>25250.02477</v>
      </c>
      <c r="AA78" s="42">
        <f t="shared" si="200"/>
        <v>51748.88952</v>
      </c>
      <c r="AB78" s="93">
        <f t="shared" si="7"/>
        <v>51748.88952</v>
      </c>
      <c r="AC78" s="93">
        <f t="shared" si="8"/>
        <v>0</v>
      </c>
    </row>
    <row r="79" ht="14.25" customHeight="1">
      <c r="A79" s="39"/>
      <c r="B79" s="152">
        <v>15.0</v>
      </c>
      <c r="C79" s="193" t="s">
        <v>170</v>
      </c>
      <c r="D79" s="169">
        <v>28065.24408797751</v>
      </c>
      <c r="E79" s="169">
        <v>28078.29770845369</v>
      </c>
      <c r="F79" s="169">
        <v>56143.5417964312</v>
      </c>
      <c r="G79" s="169">
        <v>29002.482914295517</v>
      </c>
      <c r="H79" s="169">
        <v>29015.972460427503</v>
      </c>
      <c r="I79" s="169">
        <v>58018.455374723024</v>
      </c>
      <c r="K79" s="39"/>
      <c r="L79" s="152">
        <v>15.0</v>
      </c>
      <c r="M79" s="193" t="s">
        <v>170</v>
      </c>
      <c r="N79" s="54">
        <f t="shared" ref="N79:S79" si="201">SUM(N77:N78)</f>
        <v>29812</v>
      </c>
      <c r="O79" s="54">
        <f t="shared" si="201"/>
        <v>28513</v>
      </c>
      <c r="P79" s="54">
        <f t="shared" si="201"/>
        <v>58325</v>
      </c>
      <c r="Q79" s="54">
        <f t="shared" si="201"/>
        <v>30883</v>
      </c>
      <c r="R79" s="54">
        <f t="shared" si="201"/>
        <v>29560</v>
      </c>
      <c r="S79" s="54">
        <f t="shared" si="201"/>
        <v>60443</v>
      </c>
      <c r="U79" s="170">
        <f t="shared" ref="U79:V79" si="202">Q79/$S$105</f>
        <v>0.02667197521</v>
      </c>
      <c r="V79" s="171">
        <f t="shared" si="202"/>
        <v>0.02552937173</v>
      </c>
      <c r="W79" s="170">
        <f t="shared" si="5"/>
        <v>0.05220134694</v>
      </c>
      <c r="Y79" s="54">
        <f t="shared" ref="Y79:AA79" si="203">SUM(Y77:Y78)</f>
        <v>41161.07232</v>
      </c>
      <c r="Z79" s="54">
        <f t="shared" si="203"/>
        <v>39397.76893</v>
      </c>
      <c r="AA79" s="54">
        <f t="shared" si="203"/>
        <v>80558.84125</v>
      </c>
      <c r="AB79" s="93">
        <f t="shared" si="7"/>
        <v>80558.84125</v>
      </c>
      <c r="AC79" s="93">
        <f t="shared" si="8"/>
        <v>0</v>
      </c>
    </row>
    <row r="80" ht="14.25" customHeight="1">
      <c r="A80" s="194" t="s">
        <v>115</v>
      </c>
      <c r="B80" s="195" t="s">
        <v>116</v>
      </c>
      <c r="C80" s="196"/>
      <c r="D80" s="160">
        <v>142048.0</v>
      </c>
      <c r="E80" s="160">
        <v>143200.0</v>
      </c>
      <c r="F80" s="160">
        <v>285248.0</v>
      </c>
      <c r="G80" s="160">
        <v>146791.69296000001</v>
      </c>
      <c r="H80" s="160">
        <v>147982.164</v>
      </c>
      <c r="I80" s="160">
        <v>294773.85696</v>
      </c>
      <c r="K80" s="70" t="s">
        <v>115</v>
      </c>
      <c r="L80" s="71" t="s">
        <v>116</v>
      </c>
      <c r="M80" s="72"/>
      <c r="N80" s="36">
        <f t="shared" ref="N80:S80" si="204">N86+N88</f>
        <v>89196</v>
      </c>
      <c r="O80" s="36">
        <f t="shared" si="204"/>
        <v>90035</v>
      </c>
      <c r="P80" s="36">
        <f t="shared" si="204"/>
        <v>179231</v>
      </c>
      <c r="Q80" s="36">
        <f t="shared" si="204"/>
        <v>91632</v>
      </c>
      <c r="R80" s="36">
        <f t="shared" si="204"/>
        <v>92452</v>
      </c>
      <c r="S80" s="36">
        <f t="shared" si="204"/>
        <v>184084</v>
      </c>
      <c r="U80" s="163">
        <f t="shared" ref="U80:V80" si="205">Q80/$S$105</f>
        <v>0.07913759779</v>
      </c>
      <c r="V80" s="167">
        <f t="shared" si="205"/>
        <v>0.07984578739</v>
      </c>
      <c r="W80" s="163">
        <f t="shared" si="5"/>
        <v>0.1589833852</v>
      </c>
      <c r="Y80" s="36">
        <f t="shared" ref="Y80:AA80" si="206">Y86+Y88</f>
        <v>122127.7524</v>
      </c>
      <c r="Z80" s="36">
        <f t="shared" si="206"/>
        <v>123220.654</v>
      </c>
      <c r="AA80" s="36">
        <f t="shared" si="206"/>
        <v>245348.4065</v>
      </c>
      <c r="AB80" s="93">
        <f t="shared" si="7"/>
        <v>245348.4065</v>
      </c>
      <c r="AC80" s="93">
        <f t="shared" si="8"/>
        <v>0</v>
      </c>
    </row>
    <row r="81" ht="14.25" customHeight="1">
      <c r="A81" s="39">
        <v>49.0</v>
      </c>
      <c r="B81" s="40">
        <v>1.0</v>
      </c>
      <c r="C81" s="65" t="s">
        <v>118</v>
      </c>
      <c r="D81" s="164">
        <v>13243.402000960376</v>
      </c>
      <c r="E81" s="165">
        <v>13795.255440413719</v>
      </c>
      <c r="F81" s="147">
        <v>27038.657441374096</v>
      </c>
      <c r="G81" s="147">
        <v>13685.665410782447</v>
      </c>
      <c r="H81" s="147">
        <v>14255.947995846334</v>
      </c>
      <c r="I81" s="147">
        <v>27941.61340662878</v>
      </c>
      <c r="K81" s="39"/>
      <c r="L81" s="40">
        <v>1.0</v>
      </c>
      <c r="M81" s="65" t="s">
        <v>118</v>
      </c>
      <c r="N81" s="42">
        <v>8322.0</v>
      </c>
      <c r="O81" s="42">
        <v>8555.0</v>
      </c>
      <c r="P81" s="42">
        <f t="shared" ref="P81:P85" si="209">+N81+O81</f>
        <v>16877</v>
      </c>
      <c r="Q81" s="42">
        <v>8516.0</v>
      </c>
      <c r="R81" s="42">
        <v>8793.0</v>
      </c>
      <c r="S81" s="42">
        <f t="shared" ref="S81:S85" si="210">+Q81+R81</f>
        <v>17309</v>
      </c>
      <c r="U81" s="148">
        <f t="shared" ref="U81:V81" si="207">Q81/$S$105</f>
        <v>0.007354808176</v>
      </c>
      <c r="V81" s="149">
        <f t="shared" si="207"/>
        <v>0.00759403808</v>
      </c>
      <c r="W81" s="148">
        <f t="shared" si="5"/>
        <v>0.01494884626</v>
      </c>
      <c r="Y81" s="42">
        <f t="shared" ref="Y81:Z81" si="208">U81*$I$2</f>
        <v>11350.18269</v>
      </c>
      <c r="Z81" s="42">
        <f t="shared" si="208"/>
        <v>11719.37017</v>
      </c>
      <c r="AA81" s="42">
        <f t="shared" ref="AA81:AA85" si="213">SUM(Y81:Z81)</f>
        <v>23069.55285</v>
      </c>
      <c r="AB81" s="93">
        <f t="shared" si="7"/>
        <v>23069.55285</v>
      </c>
      <c r="AC81" s="93">
        <f t="shared" si="8"/>
        <v>0</v>
      </c>
    </row>
    <row r="82" ht="14.25" customHeight="1">
      <c r="A82" s="39">
        <v>49.0</v>
      </c>
      <c r="B82" s="40">
        <v>2.0</v>
      </c>
      <c r="C82" s="65" t="s">
        <v>119</v>
      </c>
      <c r="D82" s="164">
        <v>19709.157144545195</v>
      </c>
      <c r="E82" s="165">
        <v>20544.11422983713</v>
      </c>
      <c r="F82" s="147">
        <v>40253.271374382326</v>
      </c>
      <c r="G82" s="147">
        <v>20367.34444738728</v>
      </c>
      <c r="H82" s="147">
        <v>21230.18492454254</v>
      </c>
      <c r="I82" s="147">
        <v>41597.52937192982</v>
      </c>
      <c r="K82" s="39"/>
      <c r="L82" s="40">
        <v>2.0</v>
      </c>
      <c r="M82" s="65" t="s">
        <v>119</v>
      </c>
      <c r="N82" s="42">
        <v>11020.0</v>
      </c>
      <c r="O82" s="42">
        <v>11622.0</v>
      </c>
      <c r="P82" s="42">
        <f t="shared" si="209"/>
        <v>22642</v>
      </c>
      <c r="Q82" s="42">
        <v>11034.0</v>
      </c>
      <c r="R82" s="42">
        <v>11662.0</v>
      </c>
      <c r="S82" s="42">
        <f t="shared" si="210"/>
        <v>22696</v>
      </c>
      <c r="U82" s="148">
        <f t="shared" ref="U82:V82" si="211">Q82/$S$105</f>
        <v>0.009529468461</v>
      </c>
      <c r="V82" s="149">
        <f t="shared" si="211"/>
        <v>0.01007183806</v>
      </c>
      <c r="W82" s="148">
        <f t="shared" si="5"/>
        <v>0.01960130652</v>
      </c>
      <c r="Y82" s="42">
        <f t="shared" ref="Y82:Z82" si="212">U82*$I$2</f>
        <v>14706.1902</v>
      </c>
      <c r="Z82" s="42">
        <f t="shared" si="212"/>
        <v>15543.19287</v>
      </c>
      <c r="AA82" s="42">
        <f t="shared" si="213"/>
        <v>30249.38307</v>
      </c>
      <c r="AB82" s="93">
        <f t="shared" si="7"/>
        <v>30249.38307</v>
      </c>
      <c r="AC82" s="93">
        <f t="shared" si="8"/>
        <v>0</v>
      </c>
    </row>
    <row r="83" ht="14.25" customHeight="1">
      <c r="A83" s="39">
        <v>49.0</v>
      </c>
      <c r="B83" s="40">
        <v>3.0</v>
      </c>
      <c r="C83" s="65" t="s">
        <v>171</v>
      </c>
      <c r="D83" s="164">
        <v>4363.056611600041</v>
      </c>
      <c r="E83" s="165">
        <v>4459.567478073352</v>
      </c>
      <c r="F83" s="147">
        <v>8822.624089673393</v>
      </c>
      <c r="G83" s="147">
        <v>4508.7608871444245</v>
      </c>
      <c r="H83" s="147">
        <v>4608.4947340036115</v>
      </c>
      <c r="I83" s="147">
        <v>9117.255621148037</v>
      </c>
      <c r="K83" s="39"/>
      <c r="L83" s="40">
        <v>3.0</v>
      </c>
      <c r="M83" s="65" t="s">
        <v>120</v>
      </c>
      <c r="N83" s="42">
        <v>2689.0</v>
      </c>
      <c r="O83" s="42">
        <v>2793.0</v>
      </c>
      <c r="P83" s="42">
        <f t="shared" si="209"/>
        <v>5482</v>
      </c>
      <c r="Q83" s="42">
        <v>2747.0</v>
      </c>
      <c r="R83" s="42">
        <v>2858.0</v>
      </c>
      <c r="S83" s="42">
        <f t="shared" si="210"/>
        <v>5605</v>
      </c>
      <c r="U83" s="148">
        <f t="shared" ref="U83:V83" si="214">Q83/$S$105</f>
        <v>0.002372435188</v>
      </c>
      <c r="V83" s="149">
        <f t="shared" si="214"/>
        <v>0.002468299879</v>
      </c>
      <c r="W83" s="148">
        <f t="shared" si="5"/>
        <v>0.004840735066</v>
      </c>
      <c r="Y83" s="42">
        <f t="shared" ref="Y83:Z83" si="215">U83*$I$2</f>
        <v>3661.220272</v>
      </c>
      <c r="Z83" s="42">
        <f t="shared" si="215"/>
        <v>3809.161827</v>
      </c>
      <c r="AA83" s="42">
        <f t="shared" si="213"/>
        <v>7470.382099</v>
      </c>
      <c r="AB83" s="93">
        <f t="shared" si="7"/>
        <v>7470.382099</v>
      </c>
      <c r="AC83" s="93">
        <f t="shared" si="8"/>
        <v>0</v>
      </c>
    </row>
    <row r="84" ht="14.25" customHeight="1">
      <c r="A84" s="39">
        <v>49.0</v>
      </c>
      <c r="B84" s="40">
        <v>4.0</v>
      </c>
      <c r="C84" s="65" t="s">
        <v>112</v>
      </c>
      <c r="D84" s="164">
        <v>20694.529317235698</v>
      </c>
      <c r="E84" s="165">
        <v>20551.115120697526</v>
      </c>
      <c r="F84" s="147">
        <v>41245.644437933224</v>
      </c>
      <c r="G84" s="147">
        <v>21385.623123784782</v>
      </c>
      <c r="H84" s="147">
        <v>21237.41961015322</v>
      </c>
      <c r="I84" s="147">
        <v>42623.042733938004</v>
      </c>
      <c r="K84" s="39"/>
      <c r="L84" s="40">
        <v>4.0</v>
      </c>
      <c r="M84" s="65" t="s">
        <v>121</v>
      </c>
      <c r="N84" s="42">
        <v>12999.0</v>
      </c>
      <c r="O84" s="42">
        <v>12781.0</v>
      </c>
      <c r="P84" s="42">
        <f t="shared" si="209"/>
        <v>25780</v>
      </c>
      <c r="Q84" s="42">
        <v>13340.0</v>
      </c>
      <c r="R84" s="42">
        <v>13134.0</v>
      </c>
      <c r="S84" s="42">
        <f t="shared" si="210"/>
        <v>26474</v>
      </c>
      <c r="U84" s="148">
        <f t="shared" ref="U84:V84" si="216">Q84/$S$105</f>
        <v>0.01152103582</v>
      </c>
      <c r="V84" s="149">
        <f t="shared" si="216"/>
        <v>0.01134312477</v>
      </c>
      <c r="W84" s="148">
        <f t="shared" si="5"/>
        <v>0.0228641606</v>
      </c>
      <c r="Y84" s="42">
        <f t="shared" ref="Y84:Z84" si="217">U84*$I$2</f>
        <v>17779.64268</v>
      </c>
      <c r="Z84" s="42">
        <f t="shared" si="217"/>
        <v>17505.08447</v>
      </c>
      <c r="AA84" s="42">
        <f t="shared" si="213"/>
        <v>35284.72715</v>
      </c>
      <c r="AB84" s="93">
        <f t="shared" si="7"/>
        <v>35284.72715</v>
      </c>
      <c r="AC84" s="93">
        <f t="shared" si="8"/>
        <v>0</v>
      </c>
    </row>
    <row r="85" ht="14.25" customHeight="1">
      <c r="A85" s="39">
        <v>49.0</v>
      </c>
      <c r="B85" s="40">
        <v>5.0</v>
      </c>
      <c r="C85" s="65" t="s">
        <v>117</v>
      </c>
      <c r="D85" s="164">
        <v>28106.241746603402</v>
      </c>
      <c r="E85" s="165">
        <v>28339.606202889998</v>
      </c>
      <c r="F85" s="147">
        <v>56445.8479494934</v>
      </c>
      <c r="G85" s="147">
        <v>29044.84968973122</v>
      </c>
      <c r="H85" s="147">
        <v>29286.00735203551</v>
      </c>
      <c r="I85" s="147">
        <v>58330.857041766736</v>
      </c>
      <c r="K85" s="39"/>
      <c r="L85" s="40">
        <v>5.0</v>
      </c>
      <c r="M85" s="65" t="s">
        <v>117</v>
      </c>
      <c r="N85" s="42">
        <v>17099.0</v>
      </c>
      <c r="O85" s="42">
        <v>17217.0</v>
      </c>
      <c r="P85" s="42">
        <f t="shared" si="209"/>
        <v>34316</v>
      </c>
      <c r="Q85" s="42">
        <v>17501.0</v>
      </c>
      <c r="R85" s="42">
        <v>17776.0</v>
      </c>
      <c r="S85" s="42">
        <f t="shared" si="210"/>
        <v>35277</v>
      </c>
      <c r="U85" s="148">
        <f t="shared" ref="U85:V85" si="218">Q85/$S$105</f>
        <v>0.01511466626</v>
      </c>
      <c r="V85" s="149">
        <f t="shared" si="218"/>
        <v>0.01535216887</v>
      </c>
      <c r="W85" s="148">
        <f t="shared" si="5"/>
        <v>0.03046683514</v>
      </c>
      <c r="Y85" s="42">
        <f t="shared" ref="Y85:Z85" si="219">U85*$I$2</f>
        <v>23325.45176</v>
      </c>
      <c r="Z85" s="42">
        <f t="shared" si="219"/>
        <v>23691.97363</v>
      </c>
      <c r="AA85" s="42">
        <f t="shared" si="213"/>
        <v>47017.42539</v>
      </c>
      <c r="AB85" s="93">
        <f t="shared" si="7"/>
        <v>47017.42539</v>
      </c>
      <c r="AC85" s="93">
        <f t="shared" si="8"/>
        <v>0</v>
      </c>
    </row>
    <row r="86" ht="14.25" customHeight="1">
      <c r="A86" s="39"/>
      <c r="B86" s="152">
        <v>16.0</v>
      </c>
      <c r="C86" s="153" t="s">
        <v>172</v>
      </c>
      <c r="D86" s="197">
        <v>86116.38682094471</v>
      </c>
      <c r="E86" s="197">
        <v>87689.65847191172</v>
      </c>
      <c r="F86" s="197">
        <v>173806.04529285646</v>
      </c>
      <c r="G86" s="197">
        <v>88992.24355883016</v>
      </c>
      <c r="H86" s="197">
        <v>90618.05461658121</v>
      </c>
      <c r="I86" s="197">
        <v>179610.29817541136</v>
      </c>
      <c r="K86" s="39"/>
      <c r="L86" s="152">
        <v>16.0</v>
      </c>
      <c r="M86" s="153" t="s">
        <v>172</v>
      </c>
      <c r="N86" s="78">
        <f t="shared" ref="N86:S86" si="220">SUM(N81:N85)</f>
        <v>52129</v>
      </c>
      <c r="O86" s="78">
        <f t="shared" si="220"/>
        <v>52968</v>
      </c>
      <c r="P86" s="78">
        <f t="shared" si="220"/>
        <v>105097</v>
      </c>
      <c r="Q86" s="78">
        <f t="shared" si="220"/>
        <v>53138</v>
      </c>
      <c r="R86" s="78">
        <f t="shared" si="220"/>
        <v>54223</v>
      </c>
      <c r="S86" s="78">
        <f t="shared" si="220"/>
        <v>107361</v>
      </c>
      <c r="U86" s="191">
        <f t="shared" ref="U86:V86" si="221">Q86/$S$105</f>
        <v>0.04589241391</v>
      </c>
      <c r="V86" s="192">
        <f t="shared" si="221"/>
        <v>0.04682946967</v>
      </c>
      <c r="W86" s="191">
        <f t="shared" si="5"/>
        <v>0.09272188358</v>
      </c>
      <c r="Y86" s="78">
        <f t="shared" ref="Y86:AA86" si="222">SUM(Y81:Y85)</f>
        <v>70822.68759</v>
      </c>
      <c r="Z86" s="78">
        <f t="shared" si="222"/>
        <v>72268.78297</v>
      </c>
      <c r="AA86" s="78">
        <f t="shared" si="222"/>
        <v>143091.4706</v>
      </c>
      <c r="AB86" s="93">
        <f t="shared" si="7"/>
        <v>143091.4706</v>
      </c>
      <c r="AC86" s="93">
        <f t="shared" si="8"/>
        <v>0</v>
      </c>
    </row>
    <row r="87" ht="14.25" customHeight="1">
      <c r="A87" s="60">
        <v>50.0</v>
      </c>
      <c r="B87" s="187">
        <v>6.0</v>
      </c>
      <c r="C87" s="188" t="s">
        <v>123</v>
      </c>
      <c r="D87" s="164">
        <v>55931.61317905528</v>
      </c>
      <c r="E87" s="165">
        <v>55510.34152808827</v>
      </c>
      <c r="F87" s="147">
        <v>111441.95470714355</v>
      </c>
      <c r="G87" s="147">
        <v>57799.44940116983</v>
      </c>
      <c r="H87" s="147">
        <v>57364.10938341878</v>
      </c>
      <c r="I87" s="147">
        <v>115163.55878458862</v>
      </c>
      <c r="K87" s="39"/>
      <c r="L87" s="40">
        <v>6.0</v>
      </c>
      <c r="M87" s="65" t="s">
        <v>123</v>
      </c>
      <c r="N87" s="42">
        <v>37067.0</v>
      </c>
      <c r="O87" s="37">
        <v>37067.0</v>
      </c>
      <c r="P87" s="37">
        <v>74134.0</v>
      </c>
      <c r="Q87" s="42">
        <v>38494.0</v>
      </c>
      <c r="R87" s="37">
        <v>38229.0</v>
      </c>
      <c r="S87" s="37">
        <v>76723.0</v>
      </c>
      <c r="U87" s="148">
        <f t="shared" ref="U87:V87" si="223">Q87/$S$105</f>
        <v>0.03324518388</v>
      </c>
      <c r="V87" s="149">
        <f t="shared" si="223"/>
        <v>0.03301631772</v>
      </c>
      <c r="W87" s="177">
        <f t="shared" si="5"/>
        <v>0.0662615016</v>
      </c>
      <c r="Y87" s="42">
        <f t="shared" ref="Y87:Z87" si="224">U87*$I$2</f>
        <v>51305.06485</v>
      </c>
      <c r="Z87" s="42">
        <f t="shared" si="224"/>
        <v>50951.87105</v>
      </c>
      <c r="AA87" s="42">
        <f>SUM(Y87:Z87)</f>
        <v>102256.9359</v>
      </c>
      <c r="AB87" s="93">
        <f t="shared" si="7"/>
        <v>102256.9359</v>
      </c>
      <c r="AC87" s="93">
        <f t="shared" si="8"/>
        <v>0</v>
      </c>
    </row>
    <row r="88" ht="14.25" customHeight="1">
      <c r="A88" s="39">
        <v>50.0</v>
      </c>
      <c r="B88" s="152">
        <v>17.0</v>
      </c>
      <c r="C88" s="153" t="s">
        <v>173</v>
      </c>
      <c r="D88" s="197">
        <v>55931.61317905528</v>
      </c>
      <c r="E88" s="197">
        <v>55510.34152808827</v>
      </c>
      <c r="F88" s="197">
        <v>111441.95470714355</v>
      </c>
      <c r="G88" s="197">
        <v>57799.44940116983</v>
      </c>
      <c r="H88" s="197">
        <v>57364.10938341878</v>
      </c>
      <c r="I88" s="197">
        <v>115163.55878458862</v>
      </c>
      <c r="K88" s="39"/>
      <c r="L88" s="152">
        <v>17.0</v>
      </c>
      <c r="M88" s="153" t="s">
        <v>173</v>
      </c>
      <c r="N88" s="78">
        <v>37067.0</v>
      </c>
      <c r="O88" s="78">
        <v>37067.0</v>
      </c>
      <c r="P88" s="78">
        <f>SUM(N88:O88)</f>
        <v>74134</v>
      </c>
      <c r="Q88" s="78">
        <v>38494.0</v>
      </c>
      <c r="R88" s="78">
        <v>38229.0</v>
      </c>
      <c r="S88" s="78">
        <f>SUM(Q88:R88)</f>
        <v>76723</v>
      </c>
      <c r="U88" s="191">
        <f t="shared" ref="U88:V88" si="225">Q88/$S$105</f>
        <v>0.03324518388</v>
      </c>
      <c r="V88" s="192">
        <f t="shared" si="225"/>
        <v>0.03301631772</v>
      </c>
      <c r="W88" s="191">
        <f t="shared" si="5"/>
        <v>0.0662615016</v>
      </c>
      <c r="Y88" s="78">
        <f t="shared" ref="Y88:AA88" si="226">Y87</f>
        <v>51305.06485</v>
      </c>
      <c r="Z88" s="78">
        <f t="shared" si="226"/>
        <v>50951.87105</v>
      </c>
      <c r="AA88" s="78">
        <f t="shared" si="226"/>
        <v>102256.9359</v>
      </c>
      <c r="AB88" s="93">
        <f t="shared" si="7"/>
        <v>102256.9359</v>
      </c>
      <c r="AC88" s="93">
        <f t="shared" si="8"/>
        <v>0</v>
      </c>
    </row>
    <row r="89" ht="14.25" customHeight="1">
      <c r="A89" s="172" t="s">
        <v>124</v>
      </c>
      <c r="B89" s="173" t="s">
        <v>125</v>
      </c>
      <c r="C89" s="174"/>
      <c r="D89" s="160">
        <v>157454.0</v>
      </c>
      <c r="E89" s="160">
        <v>134590.0</v>
      </c>
      <c r="F89" s="160">
        <v>292044.0</v>
      </c>
      <c r="G89" s="160">
        <v>162712.17633</v>
      </c>
      <c r="H89" s="160">
        <v>139084.63305</v>
      </c>
      <c r="I89" s="160">
        <v>301796.80938</v>
      </c>
      <c r="K89" s="75" t="s">
        <v>124</v>
      </c>
      <c r="L89" s="76" t="s">
        <v>125</v>
      </c>
      <c r="M89" s="77"/>
      <c r="N89" s="36">
        <f t="shared" ref="N89:S89" si="227">N93+N97</f>
        <v>98497</v>
      </c>
      <c r="O89" s="36">
        <f t="shared" si="227"/>
        <v>92586</v>
      </c>
      <c r="P89" s="36">
        <f t="shared" si="227"/>
        <v>191083</v>
      </c>
      <c r="Q89" s="36">
        <f t="shared" si="227"/>
        <v>101854</v>
      </c>
      <c r="R89" s="36">
        <f t="shared" si="227"/>
        <v>95559</v>
      </c>
      <c r="S89" s="36">
        <f t="shared" si="227"/>
        <v>197413</v>
      </c>
      <c r="U89" s="163">
        <f t="shared" ref="U89:V89" si="228">Q89/$S$105</f>
        <v>0.08796578581</v>
      </c>
      <c r="V89" s="167">
        <f t="shared" si="228"/>
        <v>0.08252913509</v>
      </c>
      <c r="W89" s="163">
        <f t="shared" si="5"/>
        <v>0.1704949209</v>
      </c>
      <c r="Y89" s="36">
        <f t="shared" ref="Y89:AA89" si="229">Y93+Y97</f>
        <v>135751.7035</v>
      </c>
      <c r="Z89" s="36">
        <f t="shared" si="229"/>
        <v>127361.6847</v>
      </c>
      <c r="AA89" s="36">
        <f t="shared" si="229"/>
        <v>263113.3883</v>
      </c>
      <c r="AB89" s="93">
        <f t="shared" si="7"/>
        <v>263113.3883</v>
      </c>
      <c r="AC89" s="93">
        <f t="shared" si="8"/>
        <v>0</v>
      </c>
    </row>
    <row r="90" ht="14.25" customHeight="1">
      <c r="A90" s="39">
        <v>51.0</v>
      </c>
      <c r="B90" s="40">
        <v>1.0</v>
      </c>
      <c r="C90" s="53" t="s">
        <v>127</v>
      </c>
      <c r="D90" s="164">
        <v>22487.952473696467</v>
      </c>
      <c r="E90" s="165">
        <v>18582.929915118144</v>
      </c>
      <c r="F90" s="147">
        <v>41070.882388814614</v>
      </c>
      <c r="G90" s="147">
        <v>23238.93764655556</v>
      </c>
      <c r="H90" s="147">
        <v>19203.506859633515</v>
      </c>
      <c r="I90" s="147">
        <v>42442.44450618907</v>
      </c>
      <c r="K90" s="39"/>
      <c r="L90" s="40">
        <v>1.0</v>
      </c>
      <c r="M90" s="53" t="s">
        <v>127</v>
      </c>
      <c r="N90" s="42">
        <v>13045.0</v>
      </c>
      <c r="O90" s="42">
        <v>12125.0</v>
      </c>
      <c r="P90" s="42">
        <f t="shared" ref="P90:P92" si="232">+N90+O90</f>
        <v>25170</v>
      </c>
      <c r="Q90" s="42">
        <v>13734.0</v>
      </c>
      <c r="R90" s="42">
        <v>12715.0</v>
      </c>
      <c r="S90" s="42">
        <f t="shared" ref="S90:S92" si="233">+Q90+R90</f>
        <v>26449</v>
      </c>
      <c r="U90" s="148">
        <f t="shared" ref="U90:V90" si="230">Q90/$S$105</f>
        <v>0.01186131229</v>
      </c>
      <c r="V90" s="149">
        <f t="shared" si="230"/>
        <v>0.01098125716</v>
      </c>
      <c r="W90" s="148">
        <f t="shared" si="5"/>
        <v>0.02284256945</v>
      </c>
      <c r="Y90" s="42">
        <f t="shared" ref="Y90:Z90" si="231">U90*$I$2</f>
        <v>18304.76855</v>
      </c>
      <c r="Z90" s="42">
        <f t="shared" si="231"/>
        <v>16946.63843</v>
      </c>
      <c r="AA90" s="42">
        <f t="shared" ref="AA90:AA92" si="236">+Y90+Z90</f>
        <v>35251.40698</v>
      </c>
      <c r="AB90" s="93">
        <f t="shared" si="7"/>
        <v>35251.40698</v>
      </c>
      <c r="AC90" s="93">
        <f t="shared" si="8"/>
        <v>0</v>
      </c>
    </row>
    <row r="91" ht="14.25" customHeight="1">
      <c r="A91" s="39">
        <v>52.0</v>
      </c>
      <c r="B91" s="40">
        <v>2.0</v>
      </c>
      <c r="C91" s="53" t="s">
        <v>126</v>
      </c>
      <c r="D91" s="164">
        <v>16569.719372525775</v>
      </c>
      <c r="E91" s="165">
        <v>14156.805459967884</v>
      </c>
      <c r="F91" s="147">
        <v>30726.52483249366</v>
      </c>
      <c r="G91" s="147">
        <v>17123.065150971273</v>
      </c>
      <c r="H91" s="147">
        <v>14629.571978303511</v>
      </c>
      <c r="I91" s="147">
        <v>31752.637129274786</v>
      </c>
      <c r="K91" s="39"/>
      <c r="L91" s="40">
        <v>2.0</v>
      </c>
      <c r="M91" s="53" t="s">
        <v>126</v>
      </c>
      <c r="N91" s="42">
        <v>10993.0</v>
      </c>
      <c r="O91" s="42">
        <v>10307.0</v>
      </c>
      <c r="P91" s="42">
        <f t="shared" si="232"/>
        <v>21300</v>
      </c>
      <c r="Q91" s="42">
        <v>11444.0</v>
      </c>
      <c r="R91" s="42">
        <v>10689.0</v>
      </c>
      <c r="S91" s="42">
        <f t="shared" si="233"/>
        <v>22133</v>
      </c>
      <c r="U91" s="148">
        <f t="shared" ref="U91:V91" si="234">Q91/$S$105</f>
        <v>0.009883563265</v>
      </c>
      <c r="V91" s="149">
        <f t="shared" si="234"/>
        <v>0.009231510638</v>
      </c>
      <c r="W91" s="148">
        <f t="shared" si="5"/>
        <v>0.0191150739</v>
      </c>
      <c r="Y91" s="42">
        <f t="shared" ref="Y91:Z91" si="235">U91*$I$2</f>
        <v>15252.64099</v>
      </c>
      <c r="Z91" s="42">
        <f t="shared" si="235"/>
        <v>14246.37186</v>
      </c>
      <c r="AA91" s="42">
        <f t="shared" si="236"/>
        <v>29499.01284</v>
      </c>
      <c r="AB91" s="93">
        <f t="shared" si="7"/>
        <v>29499.01284</v>
      </c>
      <c r="AC91" s="93">
        <f t="shared" si="8"/>
        <v>0</v>
      </c>
    </row>
    <row r="92" ht="14.25" customHeight="1">
      <c r="A92" s="39">
        <v>53.0</v>
      </c>
      <c r="B92" s="40">
        <v>3.0</v>
      </c>
      <c r="C92" s="53" t="s">
        <v>128</v>
      </c>
      <c r="D92" s="164">
        <v>25434.569235980267</v>
      </c>
      <c r="E92" s="165">
        <v>21364.88885065382</v>
      </c>
      <c r="F92" s="147">
        <v>46799.458086634084</v>
      </c>
      <c r="G92" s="147">
        <v>26283.956675615827</v>
      </c>
      <c r="H92" s="147">
        <v>22078.369313821404</v>
      </c>
      <c r="I92" s="147">
        <v>48362.32598943723</v>
      </c>
      <c r="K92" s="39"/>
      <c r="L92" s="40">
        <v>3.0</v>
      </c>
      <c r="M92" s="53" t="s">
        <v>128</v>
      </c>
      <c r="N92" s="42">
        <v>14518.0</v>
      </c>
      <c r="O92" s="42">
        <v>13520.0</v>
      </c>
      <c r="P92" s="42">
        <f t="shared" si="232"/>
        <v>28038</v>
      </c>
      <c r="Q92" s="42">
        <v>14740.0</v>
      </c>
      <c r="R92" s="42">
        <v>13763.0</v>
      </c>
      <c r="S92" s="42">
        <f t="shared" si="233"/>
        <v>28503</v>
      </c>
      <c r="U92" s="148">
        <f t="shared" ref="U92:V92" si="237">Q92/$S$105</f>
        <v>0.01273014003</v>
      </c>
      <c r="V92" s="149">
        <f t="shared" si="237"/>
        <v>0.01188635802</v>
      </c>
      <c r="W92" s="148">
        <f t="shared" si="5"/>
        <v>0.02461649805</v>
      </c>
      <c r="Y92" s="42">
        <f t="shared" ref="Y92:Z92" si="238">U92*$I$2</f>
        <v>19645.57219</v>
      </c>
      <c r="Z92" s="42">
        <f t="shared" si="238"/>
        <v>18343.41995</v>
      </c>
      <c r="AA92" s="42">
        <f t="shared" si="236"/>
        <v>37988.99214</v>
      </c>
      <c r="AB92" s="93">
        <f t="shared" si="7"/>
        <v>37988.99214</v>
      </c>
      <c r="AC92" s="93">
        <f t="shared" si="8"/>
        <v>0</v>
      </c>
    </row>
    <row r="93" ht="14.25" customHeight="1">
      <c r="A93" s="40"/>
      <c r="B93" s="152">
        <v>18.0</v>
      </c>
      <c r="C93" s="153" t="s">
        <v>174</v>
      </c>
      <c r="D93" s="197">
        <v>64492.24108220251</v>
      </c>
      <c r="E93" s="197">
        <v>54104.62422573985</v>
      </c>
      <c r="F93" s="197">
        <v>118596.86530794235</v>
      </c>
      <c r="G93" s="197">
        <v>66645.95947314266</v>
      </c>
      <c r="H93" s="197">
        <v>55911.44815175843</v>
      </c>
      <c r="I93" s="197">
        <v>122557.4076249011</v>
      </c>
      <c r="K93" s="40"/>
      <c r="L93" s="152">
        <v>18.0</v>
      </c>
      <c r="M93" s="153" t="s">
        <v>174</v>
      </c>
      <c r="N93" s="78">
        <f t="shared" ref="N93:S93" si="239">SUM(N90:N92)</f>
        <v>38556</v>
      </c>
      <c r="O93" s="78">
        <f t="shared" si="239"/>
        <v>35952</v>
      </c>
      <c r="P93" s="78">
        <f t="shared" si="239"/>
        <v>74508</v>
      </c>
      <c r="Q93" s="78">
        <f t="shared" si="239"/>
        <v>39918</v>
      </c>
      <c r="R93" s="78">
        <f t="shared" si="239"/>
        <v>37167</v>
      </c>
      <c r="S93" s="78">
        <f t="shared" si="239"/>
        <v>77085</v>
      </c>
      <c r="U93" s="191">
        <f t="shared" ref="U93:V93" si="240">Q93/$S$105</f>
        <v>0.03447501559</v>
      </c>
      <c r="V93" s="192">
        <f t="shared" si="240"/>
        <v>0.03209912582</v>
      </c>
      <c r="W93" s="191">
        <f t="shared" si="5"/>
        <v>0.06657414141</v>
      </c>
      <c r="Y93" s="78">
        <f t="shared" ref="Y93:AA93" si="241">SUM(Y90:Y92)</f>
        <v>53202.98173</v>
      </c>
      <c r="Z93" s="78">
        <f t="shared" si="241"/>
        <v>49536.43023</v>
      </c>
      <c r="AA93" s="78">
        <f t="shared" si="241"/>
        <v>102739.412</v>
      </c>
      <c r="AB93" s="93">
        <f t="shared" si="7"/>
        <v>102739.412</v>
      </c>
      <c r="AC93" s="93">
        <f t="shared" si="8"/>
        <v>0</v>
      </c>
    </row>
    <row r="94" ht="14.25" customHeight="1">
      <c r="A94" s="39">
        <v>54.0</v>
      </c>
      <c r="B94" s="40">
        <v>4.0</v>
      </c>
      <c r="C94" s="53" t="s">
        <v>130</v>
      </c>
      <c r="D94" s="164">
        <v>30341.15280394606</v>
      </c>
      <c r="E94" s="165">
        <v>26377.663913741682</v>
      </c>
      <c r="F94" s="147">
        <v>56718.81671768775</v>
      </c>
      <c r="G94" s="147">
        <v>31354.39560183384</v>
      </c>
      <c r="H94" s="147">
        <v>27258.546000141087</v>
      </c>
      <c r="I94" s="147">
        <v>58612.941601974926</v>
      </c>
      <c r="K94" s="39"/>
      <c r="L94" s="40">
        <v>4.0</v>
      </c>
      <c r="M94" s="53" t="s">
        <v>130</v>
      </c>
      <c r="N94" s="42">
        <v>21234.0</v>
      </c>
      <c r="O94" s="42">
        <v>20196.0</v>
      </c>
      <c r="P94" s="42">
        <f t="shared" ref="P94:P96" si="244">O94+N94</f>
        <v>41430</v>
      </c>
      <c r="Q94" s="42">
        <v>22179.0</v>
      </c>
      <c r="R94" s="42">
        <v>21124.0</v>
      </c>
      <c r="S94" s="42">
        <f t="shared" ref="S94:S96" si="245">R94+Q94</f>
        <v>43303</v>
      </c>
      <c r="U94" s="148">
        <f t="shared" ref="U94:V94" si="242">Q94/$S$105</f>
        <v>0.01915480161</v>
      </c>
      <c r="V94" s="149">
        <f t="shared" si="242"/>
        <v>0.01824365523</v>
      </c>
      <c r="W94" s="148">
        <f t="shared" si="5"/>
        <v>0.03739845684</v>
      </c>
      <c r="Y94" s="42">
        <f t="shared" ref="Y94:Z94" si="243">U94*$I$2</f>
        <v>29560.32196</v>
      </c>
      <c r="Z94" s="42">
        <f t="shared" si="243"/>
        <v>28154.21078</v>
      </c>
      <c r="AA94" s="42">
        <f t="shared" ref="AA94:AA96" si="248">Z94+Y94</f>
        <v>57714.53274</v>
      </c>
      <c r="AB94" s="93">
        <f t="shared" si="7"/>
        <v>57714.53274</v>
      </c>
      <c r="AC94" s="93">
        <f t="shared" si="8"/>
        <v>0</v>
      </c>
    </row>
    <row r="95" ht="14.25" customHeight="1">
      <c r="A95" s="39">
        <v>55.0</v>
      </c>
      <c r="B95" s="40">
        <v>5.0</v>
      </c>
      <c r="C95" s="53" t="s">
        <v>129</v>
      </c>
      <c r="D95" s="164">
        <v>40009.32239557974</v>
      </c>
      <c r="E95" s="165">
        <v>34510.493920624</v>
      </c>
      <c r="F95" s="147">
        <v>74519.81631620374</v>
      </c>
      <c r="G95" s="147">
        <v>41345.43371698012</v>
      </c>
      <c r="H95" s="147">
        <v>35662.97186510324</v>
      </c>
      <c r="I95" s="147">
        <v>77008.40558208336</v>
      </c>
      <c r="K95" s="39"/>
      <c r="L95" s="40">
        <v>5.0</v>
      </c>
      <c r="M95" s="53" t="s">
        <v>129</v>
      </c>
      <c r="N95" s="42">
        <v>23636.0</v>
      </c>
      <c r="O95" s="42">
        <v>22240.0</v>
      </c>
      <c r="P95" s="42">
        <f t="shared" si="244"/>
        <v>45876</v>
      </c>
      <c r="Q95" s="42">
        <v>23960.0</v>
      </c>
      <c r="R95" s="42">
        <v>22441.0</v>
      </c>
      <c r="S95" s="42">
        <f t="shared" si="245"/>
        <v>46401</v>
      </c>
      <c r="U95" s="148">
        <f t="shared" ref="U95:V95" si="246">Q95/$S$105</f>
        <v>0.0206929549</v>
      </c>
      <c r="V95" s="149">
        <f t="shared" si="246"/>
        <v>0.01938107683</v>
      </c>
      <c r="W95" s="148">
        <f t="shared" si="5"/>
        <v>0.04007403172</v>
      </c>
      <c r="Y95" s="42">
        <f t="shared" ref="Y95:Z95" si="247">U95*$I$2</f>
        <v>31934.05086</v>
      </c>
      <c r="Z95" s="42">
        <f t="shared" si="247"/>
        <v>29909.51734</v>
      </c>
      <c r="AA95" s="42">
        <f t="shared" si="248"/>
        <v>61843.5682</v>
      </c>
      <c r="AB95" s="93">
        <f t="shared" si="7"/>
        <v>61843.5682</v>
      </c>
      <c r="AC95" s="93">
        <f t="shared" si="8"/>
        <v>0</v>
      </c>
    </row>
    <row r="96" ht="14.25" customHeight="1">
      <c r="A96" s="39">
        <v>56.0</v>
      </c>
      <c r="B96" s="40">
        <v>6.0</v>
      </c>
      <c r="C96" s="53" t="s">
        <v>131</v>
      </c>
      <c r="D96" s="164">
        <v>22611.283718271694</v>
      </c>
      <c r="E96" s="165">
        <v>19597.21793989447</v>
      </c>
      <c r="F96" s="147">
        <v>42208.50165816616</v>
      </c>
      <c r="G96" s="147">
        <v>23366.38753804338</v>
      </c>
      <c r="H96" s="147">
        <v>20251.667032997248</v>
      </c>
      <c r="I96" s="147">
        <v>43618.05457104063</v>
      </c>
      <c r="K96" s="39"/>
      <c r="L96" s="40">
        <v>6.0</v>
      </c>
      <c r="M96" s="166" t="s">
        <v>131</v>
      </c>
      <c r="N96" s="42">
        <v>15071.0</v>
      </c>
      <c r="O96" s="42">
        <v>14198.0</v>
      </c>
      <c r="P96" s="42">
        <f t="shared" si="244"/>
        <v>29269</v>
      </c>
      <c r="Q96" s="42">
        <v>15797.0</v>
      </c>
      <c r="R96" s="42">
        <v>14827.0</v>
      </c>
      <c r="S96" s="42">
        <f t="shared" si="245"/>
        <v>30624</v>
      </c>
      <c r="U96" s="148">
        <f t="shared" ref="U96:V96" si="249">Q96/$S$105</f>
        <v>0.01364301371</v>
      </c>
      <c r="V96" s="149">
        <f t="shared" si="249"/>
        <v>0.01280527722</v>
      </c>
      <c r="W96" s="148">
        <f t="shared" si="5"/>
        <v>0.02644829093</v>
      </c>
      <c r="Y96" s="42">
        <f t="shared" ref="Y96:Z96" si="250">U96*$I$2</f>
        <v>21054.34898</v>
      </c>
      <c r="Z96" s="42">
        <f t="shared" si="250"/>
        <v>19761.52638</v>
      </c>
      <c r="AA96" s="42">
        <f t="shared" si="248"/>
        <v>40815.87536</v>
      </c>
      <c r="AB96" s="93">
        <f t="shared" si="7"/>
        <v>40815.87536</v>
      </c>
      <c r="AC96" s="93">
        <f t="shared" si="8"/>
        <v>0</v>
      </c>
    </row>
    <row r="97" ht="14.25" customHeight="1">
      <c r="A97" s="39"/>
      <c r="B97" s="152">
        <v>19.0</v>
      </c>
      <c r="C97" s="153" t="s">
        <v>175</v>
      </c>
      <c r="D97" s="197">
        <v>92961.75891779749</v>
      </c>
      <c r="E97" s="197">
        <v>80485.37577426016</v>
      </c>
      <c r="F97" s="197">
        <v>173447.13469205768</v>
      </c>
      <c r="G97" s="197">
        <v>96066.21685685734</v>
      </c>
      <c r="H97" s="197">
        <v>83173.18489824158</v>
      </c>
      <c r="I97" s="197">
        <v>179239.40175509892</v>
      </c>
      <c r="K97" s="39"/>
      <c r="L97" s="152">
        <v>19.0</v>
      </c>
      <c r="M97" s="153" t="s">
        <v>175</v>
      </c>
      <c r="N97" s="78">
        <f t="shared" ref="N97:S97" si="251">SUM(N94:N96)</f>
        <v>59941</v>
      </c>
      <c r="O97" s="78">
        <f t="shared" si="251"/>
        <v>56634</v>
      </c>
      <c r="P97" s="78">
        <f t="shared" si="251"/>
        <v>116575</v>
      </c>
      <c r="Q97" s="78">
        <f t="shared" si="251"/>
        <v>61936</v>
      </c>
      <c r="R97" s="78">
        <f t="shared" si="251"/>
        <v>58392</v>
      </c>
      <c r="S97" s="78">
        <f t="shared" si="251"/>
        <v>120328</v>
      </c>
      <c r="U97" s="191">
        <f t="shared" ref="U97:V97" si="252">Q97/$S$105</f>
        <v>0.05349077022</v>
      </c>
      <c r="V97" s="192">
        <f t="shared" si="252"/>
        <v>0.05043000928</v>
      </c>
      <c r="W97" s="191">
        <f t="shared" si="5"/>
        <v>0.1039207795</v>
      </c>
      <c r="Y97" s="78">
        <f t="shared" ref="Y97:AA97" si="253">SUM(Y94:Y96)</f>
        <v>82548.72179</v>
      </c>
      <c r="Z97" s="78">
        <f t="shared" si="253"/>
        <v>77825.2545</v>
      </c>
      <c r="AA97" s="78">
        <f t="shared" si="253"/>
        <v>160373.9763</v>
      </c>
      <c r="AB97" s="93">
        <f t="shared" si="7"/>
        <v>160373.9763</v>
      </c>
      <c r="AC97" s="93">
        <f t="shared" si="8"/>
        <v>0</v>
      </c>
    </row>
    <row r="98" ht="14.25" customHeight="1">
      <c r="A98" s="172" t="s">
        <v>132</v>
      </c>
      <c r="B98" s="173" t="s">
        <v>133</v>
      </c>
      <c r="C98" s="174"/>
      <c r="D98" s="160">
        <v>101310.0</v>
      </c>
      <c r="E98" s="160">
        <v>93475.0</v>
      </c>
      <c r="F98" s="160">
        <v>194785.00000000003</v>
      </c>
      <c r="G98" s="160">
        <v>104693.24745</v>
      </c>
      <c r="H98" s="160">
        <v>96596.597625</v>
      </c>
      <c r="I98" s="160">
        <v>201289.845075</v>
      </c>
      <c r="K98" s="75" t="s">
        <v>132</v>
      </c>
      <c r="L98" s="76" t="s">
        <v>133</v>
      </c>
      <c r="M98" s="77"/>
      <c r="N98" s="36">
        <f t="shared" ref="N98:S98" si="254">N102+N104</f>
        <v>66471</v>
      </c>
      <c r="O98" s="36">
        <f t="shared" si="254"/>
        <v>63834</v>
      </c>
      <c r="P98" s="36">
        <f t="shared" si="254"/>
        <v>130305</v>
      </c>
      <c r="Q98" s="36">
        <f t="shared" si="254"/>
        <v>69014</v>
      </c>
      <c r="R98" s="36">
        <f t="shared" si="254"/>
        <v>66047</v>
      </c>
      <c r="S98" s="36">
        <f t="shared" si="254"/>
        <v>135061</v>
      </c>
      <c r="U98" s="163">
        <f t="shared" ref="U98:V98" si="255">Q98/$S$105</f>
        <v>0.05960365564</v>
      </c>
      <c r="V98" s="167">
        <f t="shared" si="255"/>
        <v>0.05704121836</v>
      </c>
      <c r="W98" s="163">
        <f t="shared" si="5"/>
        <v>0.116644874</v>
      </c>
      <c r="Y98" s="36">
        <f t="shared" ref="Y98:AA98" si="256">Y102+Y104</f>
        <v>91982.3283</v>
      </c>
      <c r="Z98" s="36">
        <f t="shared" si="256"/>
        <v>88027.89054</v>
      </c>
      <c r="AA98" s="36">
        <f t="shared" si="256"/>
        <v>180010.2188</v>
      </c>
      <c r="AB98" s="93">
        <f t="shared" si="7"/>
        <v>180010.2188</v>
      </c>
      <c r="AC98" s="93">
        <f t="shared" si="8"/>
        <v>0</v>
      </c>
    </row>
    <row r="99" ht="14.25" customHeight="1">
      <c r="A99" s="84">
        <v>57.0</v>
      </c>
      <c r="B99" s="40">
        <v>1.0</v>
      </c>
      <c r="C99" s="53" t="s">
        <v>134</v>
      </c>
      <c r="D99" s="164">
        <v>14166.274411617427</v>
      </c>
      <c r="E99" s="165">
        <v>12759.087966367211</v>
      </c>
      <c r="F99" s="147">
        <v>26925.36237798464</v>
      </c>
      <c r="G99" s="147">
        <v>14639.35714559339</v>
      </c>
      <c r="H99" s="147">
        <v>13185.177709004045</v>
      </c>
      <c r="I99" s="147">
        <v>27824.534854597434</v>
      </c>
      <c r="K99" s="84"/>
      <c r="L99" s="40">
        <v>1.0</v>
      </c>
      <c r="M99" s="53" t="s">
        <v>134</v>
      </c>
      <c r="N99" s="42">
        <v>8858.0</v>
      </c>
      <c r="O99" s="42">
        <v>8494.0</v>
      </c>
      <c r="P99" s="42">
        <f t="shared" ref="P99:P101" si="259">N99+O99</f>
        <v>17352</v>
      </c>
      <c r="Q99" s="42">
        <v>9156.0</v>
      </c>
      <c r="R99" s="42">
        <v>8818.0</v>
      </c>
      <c r="S99" s="42">
        <f t="shared" ref="S99:S101" si="260">Q99+R99</f>
        <v>17974</v>
      </c>
      <c r="U99" s="148">
        <f t="shared" ref="U99:V99" si="257">Q99/$S$105</f>
        <v>0.007907541528</v>
      </c>
      <c r="V99" s="149">
        <f t="shared" si="257"/>
        <v>0.007615629226</v>
      </c>
      <c r="W99" s="148">
        <f t="shared" si="5"/>
        <v>0.01552317075</v>
      </c>
      <c r="Y99" s="42">
        <f t="shared" ref="Y99:Z99" si="258">U99*$I$2</f>
        <v>12203.17904</v>
      </c>
      <c r="Z99" s="42">
        <f t="shared" si="258"/>
        <v>11752.69034</v>
      </c>
      <c r="AA99" s="42">
        <f t="shared" ref="AA99:AA101" si="263">Y99+Z99</f>
        <v>23955.86937</v>
      </c>
      <c r="AB99" s="93">
        <f t="shared" si="7"/>
        <v>23955.86937</v>
      </c>
      <c r="AC99" s="93">
        <f t="shared" si="8"/>
        <v>0</v>
      </c>
    </row>
    <row r="100" ht="14.25" customHeight="1">
      <c r="A100" s="39">
        <v>58.0</v>
      </c>
      <c r="B100" s="40">
        <v>2.0</v>
      </c>
      <c r="C100" s="53" t="s">
        <v>135</v>
      </c>
      <c r="D100" s="164">
        <v>34949.11367050576</v>
      </c>
      <c r="E100" s="165">
        <v>33884.27659132325</v>
      </c>
      <c r="F100" s="147">
        <v>68833.39026182902</v>
      </c>
      <c r="G100" s="147">
        <v>36116.239321532295</v>
      </c>
      <c r="H100" s="147">
        <v>35015.84200809049</v>
      </c>
      <c r="I100" s="147">
        <v>71132.08132962279</v>
      </c>
      <c r="K100" s="39"/>
      <c r="L100" s="40">
        <v>2.0</v>
      </c>
      <c r="M100" s="53" t="s">
        <v>135</v>
      </c>
      <c r="N100" s="42">
        <v>21551.0</v>
      </c>
      <c r="O100" s="42">
        <v>21291.0</v>
      </c>
      <c r="P100" s="42">
        <f t="shared" si="259"/>
        <v>42842</v>
      </c>
      <c r="Q100" s="42">
        <v>21739.0</v>
      </c>
      <c r="R100" s="42">
        <v>21331.0</v>
      </c>
      <c r="S100" s="42">
        <f t="shared" si="260"/>
        <v>43070</v>
      </c>
      <c r="U100" s="148">
        <f t="shared" ref="U100:V100" si="261">Q100/$S$105</f>
        <v>0.01877479743</v>
      </c>
      <c r="V100" s="149">
        <f t="shared" si="261"/>
        <v>0.01842242992</v>
      </c>
      <c r="W100" s="148">
        <f t="shared" si="5"/>
        <v>0.03719722735</v>
      </c>
      <c r="Y100" s="42">
        <f t="shared" ref="Y100:Z100" si="262">U100*$I$2</f>
        <v>28973.88697</v>
      </c>
      <c r="Z100" s="42">
        <f t="shared" si="262"/>
        <v>28430.10179</v>
      </c>
      <c r="AA100" s="42">
        <f t="shared" si="263"/>
        <v>57403.98876</v>
      </c>
      <c r="AB100" s="93">
        <f t="shared" si="7"/>
        <v>57403.98876</v>
      </c>
      <c r="AC100" s="93">
        <f t="shared" si="8"/>
        <v>0</v>
      </c>
    </row>
    <row r="101" ht="14.25" customHeight="1">
      <c r="A101" s="39">
        <v>59.0</v>
      </c>
      <c r="B101" s="40">
        <v>3.0</v>
      </c>
      <c r="C101" s="53" t="s">
        <v>136</v>
      </c>
      <c r="D101" s="164">
        <v>24278.673009514274</v>
      </c>
      <c r="E101" s="165">
        <v>23052.723872246555</v>
      </c>
      <c r="F101" s="147">
        <v>47331.396881760826</v>
      </c>
      <c r="G101" s="147">
        <v>25089.459294667</v>
      </c>
      <c r="H101" s="147">
        <v>23822.569585960227</v>
      </c>
      <c r="I101" s="147">
        <v>48912.02888062723</v>
      </c>
      <c r="K101" s="39"/>
      <c r="L101" s="40">
        <v>3.0</v>
      </c>
      <c r="M101" s="53" t="s">
        <v>136</v>
      </c>
      <c r="N101" s="42">
        <v>15677.0</v>
      </c>
      <c r="O101" s="42">
        <v>15483.0</v>
      </c>
      <c r="P101" s="42">
        <f t="shared" si="259"/>
        <v>31160</v>
      </c>
      <c r="Q101" s="42">
        <v>16265.0</v>
      </c>
      <c r="R101" s="42">
        <v>15938.0</v>
      </c>
      <c r="S101" s="42">
        <f t="shared" si="260"/>
        <v>32203</v>
      </c>
      <c r="U101" s="148">
        <f t="shared" ref="U101:V101" si="264">Q101/$S$105</f>
        <v>0.01404719997</v>
      </c>
      <c r="V101" s="149">
        <f t="shared" si="264"/>
        <v>0.01376478778</v>
      </c>
      <c r="W101" s="148">
        <f t="shared" si="5"/>
        <v>0.02781198775</v>
      </c>
      <c r="Y101" s="42">
        <f t="shared" ref="Y101:Z101" si="265">U101*$I$2</f>
        <v>21678.10256</v>
      </c>
      <c r="Z101" s="42">
        <f t="shared" si="265"/>
        <v>21242.27473</v>
      </c>
      <c r="AA101" s="42">
        <f t="shared" si="263"/>
        <v>42920.37729</v>
      </c>
      <c r="AB101" s="93">
        <f t="shared" si="7"/>
        <v>42920.37729</v>
      </c>
      <c r="AC101" s="93">
        <f t="shared" si="8"/>
        <v>0</v>
      </c>
    </row>
    <row r="102" ht="14.25" customHeight="1">
      <c r="A102" s="39"/>
      <c r="B102" s="152">
        <v>20.0</v>
      </c>
      <c r="C102" s="153" t="s">
        <v>176</v>
      </c>
      <c r="D102" s="197">
        <v>73394.06109163746</v>
      </c>
      <c r="E102" s="197">
        <v>69696.08842993702</v>
      </c>
      <c r="F102" s="197">
        <v>143090.1495215745</v>
      </c>
      <c r="G102" s="197">
        <v>75845.0557617927</v>
      </c>
      <c r="H102" s="197">
        <v>72023.58930305477</v>
      </c>
      <c r="I102" s="197">
        <v>147868.6450648475</v>
      </c>
      <c r="K102" s="39"/>
      <c r="L102" s="152">
        <v>20.0</v>
      </c>
      <c r="M102" s="153" t="s">
        <v>176</v>
      </c>
      <c r="N102" s="78">
        <f t="shared" ref="N102:S102" si="266">SUM(N99:N101)</f>
        <v>46086</v>
      </c>
      <c r="O102" s="78">
        <f t="shared" si="266"/>
        <v>45268</v>
      </c>
      <c r="P102" s="78">
        <f t="shared" si="266"/>
        <v>91354</v>
      </c>
      <c r="Q102" s="78">
        <f t="shared" si="266"/>
        <v>47160</v>
      </c>
      <c r="R102" s="78">
        <f t="shared" si="266"/>
        <v>46087</v>
      </c>
      <c r="S102" s="78">
        <f t="shared" si="266"/>
        <v>93247</v>
      </c>
      <c r="U102" s="191">
        <f t="shared" ref="U102:V102" si="267">Q102/$S$105</f>
        <v>0.04072953893</v>
      </c>
      <c r="V102" s="192">
        <f t="shared" si="267"/>
        <v>0.03980284692</v>
      </c>
      <c r="W102" s="191">
        <f t="shared" si="5"/>
        <v>0.08053238586</v>
      </c>
      <c r="Y102" s="78">
        <f t="shared" ref="Y102:AA102" si="268">SUM(Y99:Y101)</f>
        <v>62855.16856</v>
      </c>
      <c r="Z102" s="78">
        <f t="shared" si="268"/>
        <v>61425.06686</v>
      </c>
      <c r="AA102" s="78">
        <f t="shared" si="268"/>
        <v>124280.2354</v>
      </c>
      <c r="AB102" s="93">
        <f t="shared" si="7"/>
        <v>124280.2354</v>
      </c>
      <c r="AC102" s="93">
        <f t="shared" si="8"/>
        <v>0</v>
      </c>
    </row>
    <row r="103" ht="14.25" customHeight="1">
      <c r="A103" s="39">
        <v>60.0</v>
      </c>
      <c r="B103" s="40">
        <v>4.0</v>
      </c>
      <c r="C103" s="53" t="s">
        <v>137</v>
      </c>
      <c r="D103" s="164">
        <v>27915.938908362546</v>
      </c>
      <c r="E103" s="165">
        <v>23778.91157006298</v>
      </c>
      <c r="F103" s="147">
        <v>51694.85047842553</v>
      </c>
      <c r="G103" s="147">
        <v>28848.191688207313</v>
      </c>
      <c r="H103" s="147">
        <v>24573.008321945235</v>
      </c>
      <c r="I103" s="147">
        <v>53421.20001015255</v>
      </c>
      <c r="K103" s="39"/>
      <c r="L103" s="40">
        <v>4.0</v>
      </c>
      <c r="M103" s="53" t="s">
        <v>137</v>
      </c>
      <c r="N103" s="53">
        <v>20385.0</v>
      </c>
      <c r="O103" s="53">
        <v>18566.0</v>
      </c>
      <c r="P103" s="53">
        <v>38951.0</v>
      </c>
      <c r="Q103" s="53">
        <v>21854.0</v>
      </c>
      <c r="R103" s="53">
        <v>19960.0</v>
      </c>
      <c r="S103" s="53">
        <v>41814.0</v>
      </c>
      <c r="U103" s="198">
        <f t="shared" ref="U103:V103" si="269">Q103/$S$105</f>
        <v>0.01887411671</v>
      </c>
      <c r="V103" s="198">
        <f t="shared" si="269"/>
        <v>0.01723837144</v>
      </c>
      <c r="W103" s="199">
        <f t="shared" si="5"/>
        <v>0.03611248815</v>
      </c>
      <c r="Y103" s="42">
        <f t="shared" ref="Y103:Z103" si="270">U103*$I$2</f>
        <v>29127.15975</v>
      </c>
      <c r="Z103" s="42">
        <f t="shared" si="270"/>
        <v>26602.82367</v>
      </c>
      <c r="AA103" s="42">
        <f t="shared" ref="AA103:AA104" si="274">Y103+Z103</f>
        <v>55729.98342</v>
      </c>
      <c r="AB103" s="93">
        <f t="shared" si="7"/>
        <v>55729.98342</v>
      </c>
      <c r="AC103" s="93">
        <f t="shared" si="8"/>
        <v>0</v>
      </c>
    </row>
    <row r="104" ht="14.25" customHeight="1">
      <c r="A104" s="39"/>
      <c r="B104" s="152">
        <v>21.0</v>
      </c>
      <c r="C104" s="153" t="s">
        <v>177</v>
      </c>
      <c r="D104" s="197">
        <v>27915.938908362546</v>
      </c>
      <c r="E104" s="197">
        <v>23778.91157006298</v>
      </c>
      <c r="F104" s="197">
        <v>51694.85047842553</v>
      </c>
      <c r="G104" s="197">
        <v>28848.191688207313</v>
      </c>
      <c r="H104" s="197">
        <v>24573.008321945235</v>
      </c>
      <c r="I104" s="197">
        <v>53421.20001015255</v>
      </c>
      <c r="K104" s="39"/>
      <c r="L104" s="152">
        <v>21.0</v>
      </c>
      <c r="M104" s="153" t="s">
        <v>177</v>
      </c>
      <c r="N104" s="78">
        <v>20385.0</v>
      </c>
      <c r="O104" s="78">
        <v>18566.0</v>
      </c>
      <c r="P104" s="78">
        <f>N104+O104</f>
        <v>38951</v>
      </c>
      <c r="Q104" s="78">
        <f t="shared" ref="Q104:S104" si="271">Q103</f>
        <v>21854</v>
      </c>
      <c r="R104" s="78">
        <f t="shared" si="271"/>
        <v>19960</v>
      </c>
      <c r="S104" s="78">
        <f t="shared" si="271"/>
        <v>41814</v>
      </c>
      <c r="U104" s="191">
        <f t="shared" ref="U104:V104" si="272">Q104/$S$105</f>
        <v>0.01887411671</v>
      </c>
      <c r="V104" s="192">
        <f t="shared" si="272"/>
        <v>0.01723837144</v>
      </c>
      <c r="W104" s="191">
        <f t="shared" si="5"/>
        <v>0.03611248815</v>
      </c>
      <c r="Y104" s="78">
        <f t="shared" ref="Y104:Z104" si="273">Y103</f>
        <v>29127.15975</v>
      </c>
      <c r="Z104" s="78">
        <f t="shared" si="273"/>
        <v>26602.82367</v>
      </c>
      <c r="AA104" s="78">
        <f t="shared" si="274"/>
        <v>55729.98342</v>
      </c>
      <c r="AB104" s="93">
        <f t="shared" si="7"/>
        <v>55729.98342</v>
      </c>
      <c r="AC104" s="93">
        <f t="shared" si="8"/>
        <v>0</v>
      </c>
    </row>
    <row r="105" ht="14.25" customHeight="1">
      <c r="A105" s="200"/>
      <c r="B105" s="201" t="s">
        <v>178</v>
      </c>
      <c r="C105" s="202"/>
      <c r="D105" s="203">
        <v>701240.0</v>
      </c>
      <c r="E105" s="203">
        <v>674769.0</v>
      </c>
      <c r="F105" s="203">
        <v>1376009.0</v>
      </c>
      <c r="G105" s="203">
        <f t="shared" ref="G105:I105" si="275">G98+G89+G80+G73+G62+G56+G49+G41+G33+G22+G16+G8</f>
        <v>724657.9098</v>
      </c>
      <c r="H105" s="203">
        <f t="shared" si="275"/>
        <v>697302.9108</v>
      </c>
      <c r="I105" s="203">
        <f t="shared" si="275"/>
        <v>1421960.821</v>
      </c>
      <c r="K105" s="85" t="s">
        <v>179</v>
      </c>
      <c r="L105" s="86"/>
      <c r="M105" s="204"/>
      <c r="N105" s="83">
        <f t="shared" ref="N105:S105" si="276">N8+N16+N22+N33+N41+N49+N56+N62+N73+N80+N89+N98</f>
        <v>569250</v>
      </c>
      <c r="O105" s="83">
        <f t="shared" si="276"/>
        <v>550062</v>
      </c>
      <c r="P105" s="83">
        <f t="shared" si="276"/>
        <v>1119312</v>
      </c>
      <c r="Q105" s="83">
        <f t="shared" si="276"/>
        <v>588906</v>
      </c>
      <c r="R105" s="83">
        <f t="shared" si="276"/>
        <v>568976</v>
      </c>
      <c r="S105" s="83">
        <f t="shared" si="276"/>
        <v>1157882</v>
      </c>
      <c r="U105" s="205">
        <f t="shared" ref="U105:V105" si="277">Q105/$S$105</f>
        <v>0.508606231</v>
      </c>
      <c r="V105" s="206">
        <f t="shared" si="277"/>
        <v>0.491393769</v>
      </c>
      <c r="W105" s="205">
        <f t="shared" si="5"/>
        <v>1</v>
      </c>
      <c r="Y105" s="83">
        <f t="shared" ref="Y105:AA105" si="278">Y8+Y16+Y22+Y33+Y41+Y49+Y56+Y62+Y73+Y80+Y89+Y98</f>
        <v>784897.9197</v>
      </c>
      <c r="Z105" s="83">
        <f t="shared" si="278"/>
        <v>758335.0803</v>
      </c>
      <c r="AA105" s="83">
        <f t="shared" si="278"/>
        <v>1543233</v>
      </c>
    </row>
    <row r="106" ht="14.25" customHeight="1">
      <c r="A106" s="207"/>
      <c r="B106" s="208"/>
      <c r="C106" s="207" t="s">
        <v>180</v>
      </c>
      <c r="D106" s="208"/>
      <c r="E106" s="208"/>
      <c r="F106" s="208"/>
      <c r="G106" s="208"/>
      <c r="H106" s="208"/>
      <c r="I106" s="208"/>
      <c r="K106" s="85"/>
      <c r="L106" s="86"/>
      <c r="M106" s="204"/>
      <c r="N106" s="47"/>
      <c r="O106" s="47"/>
      <c r="P106" s="47"/>
      <c r="Q106" s="155">
        <f>Q105/S105</f>
        <v>0.508606231</v>
      </c>
      <c r="R106" s="155">
        <f>R105/S105</f>
        <v>0.491393769</v>
      </c>
      <c r="S106" s="47"/>
      <c r="U106" s="47"/>
      <c r="V106" s="47"/>
      <c r="W106" s="209"/>
      <c r="Y106" s="47"/>
      <c r="Z106" s="47"/>
      <c r="AA106" s="47"/>
    </row>
    <row r="107" ht="14.25" customHeight="1">
      <c r="A107" s="207"/>
      <c r="B107" s="208"/>
      <c r="C107" s="210" t="s">
        <v>181</v>
      </c>
      <c r="D107" s="211"/>
      <c r="E107" s="211"/>
      <c r="F107" s="211"/>
      <c r="G107" s="211"/>
      <c r="H107" s="211"/>
      <c r="I107" s="212">
        <v>1543233.0</v>
      </c>
      <c r="K107" s="90"/>
      <c r="L107" s="2"/>
      <c r="M107" s="2"/>
      <c r="N107" s="3"/>
      <c r="O107" s="3"/>
      <c r="P107" s="91"/>
      <c r="Q107" s="3"/>
      <c r="R107" s="3"/>
      <c r="S107" s="91"/>
      <c r="U107" s="91"/>
      <c r="V107" s="91"/>
      <c r="W107" s="91"/>
      <c r="Y107" s="3"/>
      <c r="Z107" s="3"/>
      <c r="AA107" s="91">
        <f>R109-AA105</f>
        <v>0</v>
      </c>
    </row>
    <row r="108" ht="14.25" customHeight="1">
      <c r="A108" s="90"/>
      <c r="B108" s="107"/>
      <c r="C108" s="2"/>
      <c r="D108" s="2"/>
      <c r="E108" s="107"/>
      <c r="F108" s="213"/>
      <c r="G108" s="213"/>
      <c r="H108" s="213"/>
      <c r="I108" s="213"/>
      <c r="K108" s="3"/>
      <c r="L108" s="3"/>
      <c r="M108" s="3"/>
      <c r="N108" s="3"/>
      <c r="O108" s="3"/>
      <c r="P108" s="3"/>
      <c r="Q108" s="3"/>
      <c r="R108" s="3"/>
      <c r="S108" s="3"/>
    </row>
    <row r="109" ht="14.25" customHeight="1">
      <c r="A109" s="2"/>
      <c r="B109" s="208"/>
      <c r="K109" s="3"/>
      <c r="L109" s="3"/>
      <c r="M109" s="214" t="s">
        <v>182</v>
      </c>
      <c r="N109" s="215"/>
      <c r="O109" s="216">
        <v>1283196.0</v>
      </c>
      <c r="P109" s="217"/>
      <c r="Q109" s="215"/>
      <c r="R109" s="216">
        <f>I2</f>
        <v>1543233</v>
      </c>
      <c r="S109" s="217"/>
    </row>
    <row r="110" ht="14.25" customHeight="1">
      <c r="A110" s="2"/>
      <c r="B110" s="208"/>
      <c r="C110" s="218" t="s">
        <v>183</v>
      </c>
      <c r="D110" s="2"/>
      <c r="E110" s="208"/>
      <c r="F110" s="208"/>
      <c r="G110" s="219">
        <v>2020.0</v>
      </c>
      <c r="H110" s="208"/>
      <c r="I110" s="220"/>
      <c r="K110" s="3"/>
      <c r="L110" s="3"/>
      <c r="M110" s="221" t="s">
        <v>184</v>
      </c>
      <c r="N110" s="3"/>
      <c r="O110" s="222">
        <v>28870.0</v>
      </c>
      <c r="P110" s="223"/>
      <c r="Q110" s="3"/>
      <c r="R110" s="222">
        <v>28870.0</v>
      </c>
      <c r="S110" s="223"/>
    </row>
    <row r="111" ht="14.25" customHeight="1">
      <c r="A111" s="2"/>
      <c r="B111" s="208"/>
      <c r="C111" s="218" t="s">
        <v>185</v>
      </c>
      <c r="D111" s="2"/>
      <c r="E111" s="208"/>
      <c r="F111" s="220"/>
      <c r="G111" s="224">
        <v>0.003538</v>
      </c>
      <c r="H111" s="220"/>
      <c r="I111" s="225"/>
      <c r="K111" s="3"/>
      <c r="L111" s="3"/>
      <c r="M111" s="226" t="s">
        <v>6</v>
      </c>
      <c r="N111" s="227"/>
      <c r="O111" s="228">
        <f>O110/O109*1000</f>
        <v>22.49851153</v>
      </c>
      <c r="P111" s="229"/>
      <c r="Q111" s="227"/>
      <c r="R111" s="228">
        <f>R110/R109*1000</f>
        <v>18.70747969</v>
      </c>
      <c r="S111" s="229"/>
    </row>
    <row r="112" ht="14.25" customHeight="1">
      <c r="A112" s="2"/>
      <c r="B112" s="208"/>
      <c r="C112" s="218" t="s">
        <v>186</v>
      </c>
      <c r="D112" s="2"/>
      <c r="E112" s="208"/>
      <c r="F112" s="208"/>
      <c r="G112" s="224">
        <v>0.017</v>
      </c>
      <c r="H112" s="208"/>
      <c r="I112" s="208"/>
      <c r="K112" s="3"/>
      <c r="L112" s="3"/>
      <c r="M112" s="3"/>
      <c r="N112" s="3"/>
      <c r="O112" s="3"/>
      <c r="P112" s="3"/>
      <c r="Q112" s="3"/>
      <c r="R112" s="3"/>
      <c r="S112" s="3"/>
    </row>
    <row r="113" ht="14.25" customHeight="1">
      <c r="A113" s="2"/>
      <c r="B113" s="208"/>
      <c r="C113" s="218" t="s">
        <v>187</v>
      </c>
      <c r="D113" s="2"/>
      <c r="E113" s="208"/>
      <c r="F113" s="208"/>
      <c r="G113" s="224">
        <v>0.197</v>
      </c>
      <c r="H113" s="208"/>
      <c r="I113" s="208"/>
      <c r="K113" s="3"/>
      <c r="L113" s="3"/>
      <c r="M113" s="3"/>
      <c r="N113" s="3"/>
      <c r="O113" s="3"/>
      <c r="P113" s="3"/>
      <c r="Q113" s="3"/>
      <c r="R113" s="3"/>
      <c r="S113" s="3"/>
    </row>
    <row r="114" ht="14.25" customHeight="1">
      <c r="A114" s="2"/>
      <c r="B114" s="207"/>
      <c r="C114" s="218" t="s">
        <v>188</v>
      </c>
      <c r="D114" s="2"/>
      <c r="E114" s="208"/>
      <c r="F114" s="208"/>
      <c r="G114" s="224">
        <v>9.0E-4</v>
      </c>
      <c r="H114" s="208"/>
      <c r="I114" s="208"/>
      <c r="K114" s="3"/>
      <c r="L114" s="3"/>
      <c r="M114" s="3"/>
      <c r="N114" s="3"/>
      <c r="O114" s="3"/>
      <c r="P114" s="3"/>
      <c r="Q114" s="3"/>
      <c r="R114" s="3"/>
      <c r="S114" s="3"/>
    </row>
    <row r="115" ht="14.25" customHeight="1">
      <c r="A115" s="2"/>
      <c r="B115" s="107"/>
      <c r="C115" s="218" t="s">
        <v>189</v>
      </c>
      <c r="D115" s="2"/>
      <c r="E115" s="107"/>
      <c r="F115" s="107"/>
      <c r="G115" s="224">
        <v>0.2578</v>
      </c>
      <c r="H115" s="107"/>
      <c r="I115" s="107"/>
      <c r="K115" s="3"/>
      <c r="L115" s="3"/>
      <c r="M115" s="3"/>
      <c r="N115" s="3"/>
      <c r="O115" s="3"/>
      <c r="P115" s="3"/>
      <c r="Q115" s="3"/>
      <c r="R115" s="3"/>
      <c r="S115" s="3"/>
      <c r="U115" s="3"/>
      <c r="V115" s="3"/>
      <c r="W115" s="3"/>
      <c r="Y115" s="3"/>
      <c r="Z115" s="3"/>
      <c r="AA115" s="3"/>
    </row>
    <row r="116" ht="14.25" customHeight="1">
      <c r="A116" s="2"/>
      <c r="B116" s="107"/>
      <c r="C116" s="2"/>
      <c r="D116" s="213"/>
      <c r="E116" s="107"/>
      <c r="F116" s="107"/>
      <c r="G116" s="107"/>
      <c r="H116" s="107"/>
      <c r="I116" s="107"/>
      <c r="K116" s="3"/>
      <c r="L116" s="3"/>
      <c r="M116" s="3"/>
      <c r="N116" s="3"/>
      <c r="O116" s="3"/>
      <c r="P116" s="3"/>
      <c r="Q116" s="3"/>
      <c r="R116" s="3"/>
      <c r="S116" s="3"/>
      <c r="U116" s="3"/>
      <c r="V116" s="3"/>
      <c r="W116" s="3"/>
      <c r="Y116" s="3"/>
      <c r="Z116" s="3"/>
      <c r="AA116" s="3"/>
    </row>
    <row r="117" ht="14.25" customHeight="1">
      <c r="A117" s="2"/>
      <c r="B117" s="107"/>
      <c r="C117" s="2"/>
      <c r="D117" s="107"/>
      <c r="E117" s="107"/>
      <c r="F117" s="107"/>
      <c r="G117" s="107"/>
      <c r="H117" s="107"/>
      <c r="I117" s="107"/>
      <c r="K117" s="3"/>
      <c r="L117" s="3"/>
      <c r="M117" s="3"/>
      <c r="N117" s="3"/>
      <c r="O117" s="3"/>
      <c r="P117" s="3"/>
      <c r="Q117" s="3"/>
      <c r="R117" s="3"/>
      <c r="S117" s="3"/>
      <c r="U117" s="3"/>
      <c r="V117" s="3"/>
      <c r="W117" s="3"/>
      <c r="Y117" s="3"/>
      <c r="Z117" s="3"/>
      <c r="AA117" s="3"/>
    </row>
    <row r="118" ht="14.25" customHeight="1">
      <c r="A118" s="2"/>
      <c r="B118" s="107"/>
      <c r="C118" s="2"/>
      <c r="D118" s="107"/>
      <c r="E118" s="107"/>
      <c r="F118" s="107"/>
      <c r="G118" s="107"/>
      <c r="H118" s="107"/>
      <c r="I118" s="107"/>
      <c r="K118" s="3"/>
      <c r="L118" s="3"/>
      <c r="M118" s="3"/>
      <c r="N118" s="3"/>
      <c r="O118" s="3"/>
      <c r="P118" s="3"/>
      <c r="Q118" s="3"/>
      <c r="R118" s="3"/>
      <c r="S118" s="3"/>
      <c r="U118" s="3"/>
      <c r="V118" s="3"/>
      <c r="W118" s="3"/>
      <c r="Y118" s="3"/>
      <c r="Z118" s="3"/>
      <c r="AA118" s="3"/>
    </row>
    <row r="119" ht="14.25" customHeight="1">
      <c r="A119" s="2"/>
      <c r="B119" s="107"/>
      <c r="C119" s="2"/>
      <c r="D119" s="107"/>
      <c r="E119" s="107"/>
      <c r="F119" s="107"/>
      <c r="G119" s="107"/>
      <c r="H119" s="107"/>
      <c r="I119" s="107"/>
      <c r="K119" s="3"/>
      <c r="L119" s="3"/>
      <c r="M119" s="3"/>
      <c r="N119" s="3"/>
      <c r="O119" s="3"/>
      <c r="P119" s="3"/>
      <c r="Q119" s="3"/>
      <c r="R119" s="3"/>
      <c r="S119" s="3"/>
      <c r="U119" s="3"/>
      <c r="V119" s="3"/>
      <c r="W119" s="3"/>
      <c r="Y119" s="3"/>
      <c r="Z119" s="3"/>
      <c r="AA119" s="3"/>
    </row>
    <row r="120" ht="14.25" customHeight="1">
      <c r="A120" s="2"/>
      <c r="B120" s="107"/>
      <c r="C120" s="2"/>
      <c r="D120" s="107"/>
      <c r="E120" s="107"/>
      <c r="F120" s="107"/>
      <c r="G120" s="107"/>
      <c r="H120" s="107"/>
      <c r="I120" s="107"/>
      <c r="K120" s="3"/>
      <c r="L120" s="3"/>
      <c r="M120" s="3"/>
      <c r="N120" s="3"/>
      <c r="O120" s="3"/>
      <c r="P120" s="3"/>
      <c r="Q120" s="3"/>
      <c r="R120" s="3"/>
      <c r="S120" s="3"/>
      <c r="U120" s="3"/>
      <c r="V120" s="3"/>
      <c r="W120" s="3"/>
      <c r="Y120" s="3"/>
      <c r="Z120" s="3"/>
      <c r="AA120" s="3"/>
    </row>
    <row r="121" ht="14.25" customHeight="1">
      <c r="A121" s="2"/>
      <c r="B121" s="107"/>
      <c r="C121" s="2"/>
      <c r="D121" s="107"/>
      <c r="E121" s="107"/>
      <c r="F121" s="107"/>
      <c r="G121" s="107"/>
      <c r="H121" s="107"/>
      <c r="I121" s="107"/>
      <c r="K121" s="3"/>
      <c r="L121" s="3"/>
      <c r="M121" s="3"/>
      <c r="N121" s="3"/>
      <c r="O121" s="3"/>
      <c r="P121" s="3"/>
      <c r="Q121" s="3"/>
      <c r="R121" s="3"/>
      <c r="S121" s="3"/>
      <c r="U121" s="3"/>
      <c r="V121" s="3"/>
      <c r="W121" s="3"/>
      <c r="Y121" s="3"/>
      <c r="Z121" s="3"/>
      <c r="AA121" s="3"/>
    </row>
    <row r="122" ht="14.25" customHeight="1">
      <c r="A122" s="2"/>
      <c r="B122" s="107"/>
      <c r="C122" s="2"/>
      <c r="D122" s="107"/>
      <c r="E122" s="107"/>
      <c r="F122" s="107"/>
      <c r="G122" s="107"/>
      <c r="H122" s="107"/>
      <c r="I122" s="107"/>
      <c r="K122" s="3"/>
      <c r="L122" s="3"/>
      <c r="M122" s="3"/>
      <c r="N122" s="3"/>
      <c r="O122" s="3"/>
      <c r="P122" s="3"/>
      <c r="Q122" s="3"/>
      <c r="R122" s="3"/>
      <c r="S122" s="3"/>
      <c r="U122" s="3"/>
      <c r="V122" s="3"/>
      <c r="W122" s="3"/>
      <c r="Y122" s="3"/>
      <c r="Z122" s="3"/>
      <c r="AA122" s="3"/>
    </row>
    <row r="123" ht="14.25" customHeight="1">
      <c r="A123" s="2"/>
      <c r="B123" s="107"/>
      <c r="C123" s="2"/>
      <c r="D123" s="107"/>
      <c r="E123" s="107"/>
      <c r="F123" s="107"/>
      <c r="G123" s="107"/>
      <c r="H123" s="107"/>
      <c r="I123" s="107"/>
      <c r="K123" s="3"/>
      <c r="L123" s="3"/>
      <c r="M123" s="3"/>
      <c r="N123" s="3"/>
      <c r="O123" s="3"/>
      <c r="P123" s="3"/>
      <c r="Q123" s="3"/>
      <c r="R123" s="3"/>
      <c r="S123" s="3"/>
      <c r="U123" s="3"/>
      <c r="V123" s="3"/>
      <c r="W123" s="3"/>
      <c r="Y123" s="3"/>
      <c r="Z123" s="3"/>
      <c r="AA123" s="3"/>
    </row>
    <row r="124" ht="14.25" customHeight="1">
      <c r="A124" s="2"/>
      <c r="B124" s="107"/>
      <c r="C124" s="2"/>
      <c r="D124" s="107"/>
      <c r="E124" s="107"/>
      <c r="F124" s="107"/>
      <c r="G124" s="107"/>
      <c r="H124" s="107"/>
      <c r="I124" s="107"/>
      <c r="K124" s="3"/>
      <c r="L124" s="3"/>
      <c r="M124" s="3"/>
      <c r="N124" s="3"/>
      <c r="O124" s="3"/>
      <c r="P124" s="3"/>
      <c r="Q124" s="3"/>
      <c r="R124" s="3"/>
      <c r="S124" s="3"/>
      <c r="U124" s="3"/>
      <c r="V124" s="3"/>
      <c r="W124" s="3"/>
      <c r="Y124" s="3"/>
      <c r="Z124" s="3"/>
      <c r="AA124" s="3"/>
    </row>
    <row r="125" ht="14.25" customHeight="1">
      <c r="A125" s="2"/>
      <c r="B125" s="107"/>
      <c r="C125" s="2"/>
      <c r="D125" s="107"/>
      <c r="E125" s="107"/>
      <c r="F125" s="107"/>
      <c r="G125" s="107"/>
      <c r="H125" s="107"/>
      <c r="I125" s="107"/>
      <c r="K125" s="3"/>
      <c r="L125" s="3"/>
      <c r="M125" s="3"/>
      <c r="N125" s="3"/>
      <c r="O125" s="3"/>
      <c r="P125" s="3"/>
      <c r="Q125" s="3"/>
      <c r="R125" s="3"/>
      <c r="S125" s="3"/>
      <c r="U125" s="3"/>
      <c r="V125" s="3"/>
      <c r="W125" s="3"/>
      <c r="Y125" s="3"/>
      <c r="Z125" s="3"/>
      <c r="AA125" s="3"/>
    </row>
    <row r="126" ht="14.25" customHeight="1">
      <c r="A126" s="2"/>
      <c r="B126" s="107"/>
      <c r="C126" s="2"/>
      <c r="D126" s="107"/>
      <c r="E126" s="107"/>
      <c r="F126" s="107"/>
      <c r="G126" s="107"/>
      <c r="H126" s="107"/>
      <c r="I126" s="107"/>
      <c r="K126" s="3"/>
      <c r="L126" s="3"/>
      <c r="M126" s="3"/>
      <c r="N126" s="3"/>
      <c r="O126" s="3"/>
      <c r="P126" s="3"/>
      <c r="Q126" s="3"/>
      <c r="R126" s="3"/>
      <c r="S126" s="3"/>
      <c r="U126" s="3"/>
      <c r="V126" s="3"/>
      <c r="W126" s="3"/>
      <c r="Y126" s="3"/>
      <c r="Z126" s="3"/>
      <c r="AA126" s="3"/>
    </row>
    <row r="127" ht="14.25" customHeight="1">
      <c r="A127" s="2"/>
      <c r="B127" s="107"/>
      <c r="C127" s="2"/>
      <c r="D127" s="107"/>
      <c r="E127" s="107"/>
      <c r="F127" s="107"/>
      <c r="G127" s="107"/>
      <c r="H127" s="107"/>
      <c r="I127" s="107"/>
      <c r="K127" s="3"/>
      <c r="L127" s="3"/>
      <c r="M127" s="3"/>
      <c r="N127" s="3"/>
      <c r="O127" s="3"/>
      <c r="P127" s="3"/>
      <c r="Q127" s="3"/>
      <c r="R127" s="3"/>
      <c r="S127" s="3"/>
      <c r="U127" s="3"/>
      <c r="V127" s="3"/>
      <c r="W127" s="3"/>
      <c r="Y127" s="3"/>
      <c r="Z127" s="3"/>
      <c r="AA127" s="3"/>
    </row>
    <row r="128" ht="14.25" customHeight="1">
      <c r="A128" s="2"/>
      <c r="B128" s="107"/>
      <c r="C128" s="2"/>
      <c r="D128" s="107"/>
      <c r="E128" s="107"/>
      <c r="F128" s="107"/>
      <c r="G128" s="107"/>
      <c r="H128" s="107"/>
      <c r="I128" s="107"/>
      <c r="K128" s="3"/>
      <c r="L128" s="3"/>
      <c r="M128" s="3"/>
      <c r="N128" s="3"/>
      <c r="O128" s="3"/>
      <c r="P128" s="3"/>
      <c r="Q128" s="3"/>
      <c r="R128" s="3"/>
      <c r="S128" s="3"/>
      <c r="U128" s="3"/>
      <c r="V128" s="3"/>
      <c r="W128" s="3"/>
      <c r="Y128" s="3"/>
      <c r="Z128" s="3"/>
      <c r="AA128" s="3"/>
    </row>
    <row r="129" ht="14.25" customHeight="1">
      <c r="A129" s="2"/>
      <c r="B129" s="107"/>
      <c r="C129" s="2"/>
      <c r="D129" s="107"/>
      <c r="E129" s="107"/>
      <c r="F129" s="107"/>
      <c r="G129" s="107"/>
      <c r="H129" s="107"/>
      <c r="I129" s="107"/>
      <c r="K129" s="3"/>
      <c r="L129" s="3"/>
      <c r="M129" s="3"/>
      <c r="N129" s="3"/>
      <c r="O129" s="3"/>
      <c r="P129" s="3"/>
      <c r="Q129" s="3"/>
      <c r="R129" s="3"/>
      <c r="S129" s="3"/>
      <c r="U129" s="3"/>
      <c r="V129" s="3"/>
      <c r="W129" s="3"/>
      <c r="Y129" s="3"/>
      <c r="Z129" s="3"/>
      <c r="AA129" s="3"/>
    </row>
    <row r="130" ht="14.25" customHeight="1">
      <c r="A130" s="2"/>
      <c r="B130" s="107"/>
      <c r="C130" s="2"/>
      <c r="D130" s="107"/>
      <c r="E130" s="107"/>
      <c r="F130" s="107"/>
      <c r="G130" s="107"/>
      <c r="H130" s="107"/>
      <c r="I130" s="107"/>
      <c r="K130" s="3"/>
      <c r="L130" s="3"/>
      <c r="M130" s="3"/>
      <c r="N130" s="3"/>
      <c r="O130" s="3"/>
      <c r="P130" s="3"/>
      <c r="Q130" s="3"/>
      <c r="R130" s="3"/>
      <c r="S130" s="3"/>
      <c r="U130" s="3"/>
      <c r="V130" s="3"/>
      <c r="W130" s="3"/>
      <c r="Y130" s="3"/>
      <c r="Z130" s="3"/>
      <c r="AA130" s="3"/>
    </row>
    <row r="131" ht="14.25" customHeight="1">
      <c r="A131" s="2"/>
      <c r="B131" s="107"/>
      <c r="C131" s="2"/>
      <c r="D131" s="107"/>
      <c r="E131" s="107"/>
      <c r="F131" s="107"/>
      <c r="G131" s="107"/>
      <c r="H131" s="107"/>
      <c r="I131" s="107"/>
      <c r="K131" s="3"/>
      <c r="L131" s="3"/>
      <c r="M131" s="3"/>
      <c r="N131" s="3"/>
      <c r="O131" s="3"/>
      <c r="P131" s="3"/>
      <c r="Q131" s="3"/>
      <c r="R131" s="3"/>
      <c r="S131" s="3"/>
      <c r="U131" s="3"/>
      <c r="V131" s="3"/>
      <c r="W131" s="3"/>
      <c r="Y131" s="3"/>
      <c r="Z131" s="3"/>
      <c r="AA131" s="3"/>
    </row>
    <row r="132" ht="14.25" customHeight="1">
      <c r="A132" s="2"/>
      <c r="B132" s="107"/>
      <c r="C132" s="2"/>
      <c r="D132" s="107"/>
      <c r="E132" s="107"/>
      <c r="F132" s="107"/>
      <c r="G132" s="107"/>
      <c r="H132" s="107"/>
      <c r="I132" s="107"/>
      <c r="K132" s="3"/>
      <c r="L132" s="3"/>
      <c r="M132" s="3"/>
      <c r="N132" s="3"/>
      <c r="O132" s="3"/>
      <c r="P132" s="3"/>
      <c r="Q132" s="3"/>
      <c r="R132" s="3"/>
      <c r="S132" s="3"/>
      <c r="U132" s="3"/>
      <c r="V132" s="3"/>
      <c r="W132" s="3"/>
      <c r="Y132" s="3"/>
      <c r="Z132" s="3"/>
      <c r="AA132" s="3"/>
    </row>
    <row r="133" ht="14.25" customHeight="1">
      <c r="A133" s="2"/>
      <c r="B133" s="107"/>
      <c r="C133" s="2"/>
      <c r="D133" s="107"/>
      <c r="E133" s="107"/>
      <c r="F133" s="107"/>
      <c r="G133" s="107"/>
      <c r="H133" s="107"/>
      <c r="I133" s="107"/>
      <c r="K133" s="3"/>
      <c r="L133" s="3"/>
      <c r="M133" s="3"/>
      <c r="N133" s="3"/>
      <c r="O133" s="3"/>
      <c r="P133" s="3"/>
      <c r="Q133" s="3"/>
      <c r="R133" s="3"/>
      <c r="S133" s="3"/>
      <c r="U133" s="3"/>
      <c r="V133" s="3"/>
      <c r="W133" s="3"/>
      <c r="Y133" s="3"/>
      <c r="Z133" s="3"/>
      <c r="AA133" s="3"/>
    </row>
    <row r="134" ht="14.25" customHeight="1">
      <c r="A134" s="2"/>
      <c r="B134" s="107"/>
      <c r="C134" s="2"/>
      <c r="D134" s="107"/>
      <c r="E134" s="107"/>
      <c r="F134" s="107"/>
      <c r="G134" s="107"/>
      <c r="H134" s="107"/>
      <c r="I134" s="107"/>
      <c r="K134" s="3"/>
      <c r="L134" s="3"/>
      <c r="M134" s="3"/>
      <c r="N134" s="3"/>
      <c r="O134" s="3"/>
      <c r="P134" s="3"/>
      <c r="Q134" s="3"/>
      <c r="R134" s="3"/>
      <c r="S134" s="3"/>
      <c r="U134" s="3"/>
      <c r="V134" s="3"/>
      <c r="W134" s="3"/>
      <c r="Y134" s="3"/>
      <c r="Z134" s="3"/>
      <c r="AA134" s="3"/>
    </row>
    <row r="135" ht="14.25" customHeight="1">
      <c r="A135" s="2"/>
      <c r="B135" s="107"/>
      <c r="C135" s="2"/>
      <c r="D135" s="107"/>
      <c r="E135" s="107"/>
      <c r="F135" s="107"/>
      <c r="G135" s="107"/>
      <c r="H135" s="107"/>
      <c r="I135" s="107"/>
      <c r="K135" s="3"/>
      <c r="L135" s="3"/>
      <c r="M135" s="3"/>
      <c r="N135" s="3"/>
      <c r="O135" s="3"/>
      <c r="P135" s="3"/>
      <c r="Q135" s="3"/>
      <c r="R135" s="3"/>
      <c r="S135" s="3"/>
      <c r="U135" s="3"/>
      <c r="V135" s="3"/>
      <c r="W135" s="3"/>
      <c r="Y135" s="3"/>
      <c r="Z135" s="3"/>
      <c r="AA135" s="3"/>
    </row>
    <row r="136" ht="14.25" customHeight="1">
      <c r="A136" s="2"/>
      <c r="B136" s="107"/>
      <c r="C136" s="2"/>
      <c r="D136" s="107"/>
      <c r="E136" s="107"/>
      <c r="F136" s="107"/>
      <c r="G136" s="107"/>
      <c r="H136" s="107"/>
      <c r="I136" s="107"/>
      <c r="K136" s="3"/>
      <c r="L136" s="3"/>
      <c r="M136" s="3"/>
      <c r="N136" s="3"/>
      <c r="O136" s="3"/>
      <c r="P136" s="3"/>
      <c r="Q136" s="3"/>
      <c r="R136" s="3"/>
      <c r="S136" s="3"/>
      <c r="U136" s="3"/>
      <c r="V136" s="3"/>
      <c r="W136" s="3"/>
      <c r="Y136" s="3"/>
      <c r="Z136" s="3"/>
      <c r="AA136" s="3"/>
    </row>
    <row r="137" ht="14.25" customHeight="1">
      <c r="A137" s="2"/>
      <c r="B137" s="107"/>
      <c r="C137" s="2"/>
      <c r="D137" s="107"/>
      <c r="E137" s="107"/>
      <c r="F137" s="107"/>
      <c r="G137" s="107"/>
      <c r="H137" s="107"/>
      <c r="I137" s="107"/>
      <c r="K137" s="3"/>
      <c r="L137" s="3"/>
      <c r="M137" s="3"/>
      <c r="N137" s="3"/>
      <c r="O137" s="3"/>
      <c r="P137" s="3"/>
      <c r="Q137" s="3"/>
      <c r="R137" s="3"/>
      <c r="S137" s="3"/>
      <c r="U137" s="3"/>
      <c r="V137" s="3"/>
      <c r="W137" s="3"/>
      <c r="Y137" s="3"/>
      <c r="Z137" s="3"/>
      <c r="AA137" s="3"/>
    </row>
    <row r="138" ht="14.25" customHeight="1">
      <c r="A138" s="2"/>
      <c r="B138" s="107"/>
      <c r="C138" s="2"/>
      <c r="D138" s="107"/>
      <c r="E138" s="107"/>
      <c r="F138" s="107"/>
      <c r="G138" s="107"/>
      <c r="H138" s="107"/>
      <c r="I138" s="107"/>
      <c r="K138" s="3"/>
      <c r="L138" s="3"/>
      <c r="M138" s="3"/>
      <c r="N138" s="3"/>
      <c r="O138" s="3"/>
      <c r="P138" s="3"/>
      <c r="Q138" s="3"/>
      <c r="R138" s="3"/>
      <c r="S138" s="3"/>
      <c r="U138" s="3"/>
      <c r="V138" s="3"/>
      <c r="W138" s="3"/>
      <c r="Y138" s="3"/>
      <c r="Z138" s="3"/>
      <c r="AA138" s="3"/>
    </row>
    <row r="139" ht="14.25" customHeight="1">
      <c r="A139" s="2"/>
      <c r="B139" s="107"/>
      <c r="C139" s="2"/>
      <c r="D139" s="107"/>
      <c r="E139" s="107"/>
      <c r="F139" s="107"/>
      <c r="G139" s="107"/>
      <c r="H139" s="107"/>
      <c r="I139" s="107"/>
      <c r="K139" s="3"/>
      <c r="L139" s="3"/>
      <c r="M139" s="3"/>
      <c r="N139" s="3"/>
      <c r="O139" s="3"/>
      <c r="P139" s="3"/>
      <c r="Q139" s="3"/>
      <c r="R139" s="3"/>
      <c r="S139" s="3"/>
      <c r="U139" s="3"/>
      <c r="V139" s="3"/>
      <c r="W139" s="3"/>
      <c r="Y139" s="3"/>
      <c r="Z139" s="3"/>
      <c r="AA139" s="3"/>
    </row>
    <row r="140" ht="14.25" customHeight="1">
      <c r="A140" s="2"/>
      <c r="B140" s="107"/>
      <c r="C140" s="2"/>
      <c r="D140" s="107"/>
      <c r="E140" s="107"/>
      <c r="F140" s="107"/>
      <c r="G140" s="107"/>
      <c r="H140" s="107"/>
      <c r="I140" s="107"/>
      <c r="K140" s="3"/>
      <c r="L140" s="3"/>
      <c r="M140" s="3"/>
      <c r="N140" s="3"/>
      <c r="O140" s="3"/>
      <c r="P140" s="3"/>
      <c r="Q140" s="3"/>
      <c r="R140" s="3"/>
      <c r="S140" s="3"/>
      <c r="U140" s="3"/>
      <c r="V140" s="3"/>
      <c r="W140" s="3"/>
      <c r="Y140" s="3"/>
      <c r="Z140" s="3"/>
      <c r="AA140" s="3"/>
    </row>
    <row r="141" ht="14.25" customHeight="1">
      <c r="A141" s="2"/>
      <c r="B141" s="107"/>
      <c r="C141" s="2"/>
      <c r="D141" s="107"/>
      <c r="E141" s="107"/>
      <c r="F141" s="107"/>
      <c r="G141" s="107"/>
      <c r="H141" s="107"/>
      <c r="I141" s="107"/>
      <c r="K141" s="3"/>
      <c r="L141" s="3"/>
      <c r="M141" s="3"/>
      <c r="N141" s="3"/>
      <c r="O141" s="3"/>
      <c r="P141" s="3"/>
      <c r="Q141" s="3"/>
      <c r="R141" s="3"/>
      <c r="S141" s="3"/>
      <c r="U141" s="3"/>
      <c r="V141" s="3"/>
      <c r="W141" s="3"/>
      <c r="Y141" s="3"/>
      <c r="Z141" s="3"/>
      <c r="AA141" s="3"/>
    </row>
    <row r="142" ht="14.25" customHeight="1">
      <c r="A142" s="2"/>
      <c r="B142" s="107"/>
      <c r="C142" s="2"/>
      <c r="D142" s="107"/>
      <c r="E142" s="107"/>
      <c r="F142" s="107"/>
      <c r="G142" s="107"/>
      <c r="H142" s="107"/>
      <c r="I142" s="107"/>
      <c r="K142" s="3"/>
      <c r="L142" s="3"/>
      <c r="M142" s="3"/>
      <c r="N142" s="3"/>
      <c r="O142" s="3"/>
      <c r="P142" s="3"/>
      <c r="Q142" s="3"/>
      <c r="R142" s="3"/>
      <c r="S142" s="3"/>
      <c r="U142" s="3"/>
      <c r="V142" s="3"/>
      <c r="W142" s="3"/>
      <c r="Y142" s="3"/>
      <c r="Z142" s="3"/>
      <c r="AA142" s="3"/>
    </row>
    <row r="143" ht="14.25" customHeight="1">
      <c r="A143" s="2"/>
      <c r="B143" s="107"/>
      <c r="C143" s="2"/>
      <c r="D143" s="107"/>
      <c r="E143" s="107"/>
      <c r="F143" s="107"/>
      <c r="G143" s="107"/>
      <c r="H143" s="107"/>
      <c r="I143" s="107"/>
      <c r="K143" s="3"/>
      <c r="L143" s="3"/>
      <c r="M143" s="3"/>
      <c r="N143" s="3"/>
      <c r="O143" s="3"/>
      <c r="P143" s="3"/>
      <c r="Q143" s="3"/>
      <c r="R143" s="3"/>
      <c r="S143" s="3"/>
      <c r="U143" s="3"/>
      <c r="V143" s="3"/>
      <c r="W143" s="3"/>
      <c r="Y143" s="3"/>
      <c r="Z143" s="3"/>
      <c r="AA143" s="3"/>
    </row>
    <row r="144" ht="14.25" customHeight="1">
      <c r="A144" s="2"/>
      <c r="B144" s="107"/>
      <c r="C144" s="2"/>
      <c r="D144" s="107"/>
      <c r="E144" s="107"/>
      <c r="F144" s="107"/>
      <c r="G144" s="107"/>
      <c r="H144" s="107"/>
      <c r="I144" s="107"/>
      <c r="K144" s="3"/>
      <c r="L144" s="3"/>
      <c r="M144" s="3"/>
      <c r="N144" s="3"/>
      <c r="O144" s="3"/>
      <c r="P144" s="3"/>
      <c r="Q144" s="3"/>
      <c r="R144" s="3"/>
      <c r="S144" s="3"/>
      <c r="U144" s="3"/>
      <c r="V144" s="3"/>
      <c r="W144" s="3"/>
      <c r="Y144" s="3"/>
      <c r="Z144" s="3"/>
      <c r="AA144" s="3"/>
    </row>
    <row r="145" ht="14.25" customHeight="1">
      <c r="A145" s="2"/>
      <c r="B145" s="107"/>
      <c r="C145" s="2"/>
      <c r="D145" s="107"/>
      <c r="E145" s="107"/>
      <c r="F145" s="107"/>
      <c r="G145" s="107"/>
      <c r="H145" s="107"/>
      <c r="I145" s="107"/>
      <c r="K145" s="3"/>
      <c r="L145" s="3"/>
      <c r="M145" s="3"/>
      <c r="N145" s="3"/>
      <c r="O145" s="3"/>
      <c r="P145" s="3"/>
      <c r="Q145" s="3"/>
      <c r="R145" s="3"/>
      <c r="S145" s="3"/>
      <c r="U145" s="3"/>
      <c r="V145" s="3"/>
      <c r="W145" s="3"/>
      <c r="Y145" s="3"/>
      <c r="Z145" s="3"/>
      <c r="AA145" s="3"/>
    </row>
    <row r="146" ht="14.25" customHeight="1">
      <c r="A146" s="2"/>
      <c r="B146" s="107"/>
      <c r="C146" s="2"/>
      <c r="D146" s="107"/>
      <c r="E146" s="107"/>
      <c r="F146" s="107"/>
      <c r="G146" s="107"/>
      <c r="H146" s="107"/>
      <c r="I146" s="107"/>
      <c r="K146" s="3"/>
      <c r="L146" s="3"/>
      <c r="M146" s="3"/>
      <c r="N146" s="3"/>
      <c r="O146" s="3"/>
      <c r="P146" s="3"/>
      <c r="Q146" s="3"/>
      <c r="R146" s="3"/>
      <c r="S146" s="3"/>
      <c r="U146" s="3"/>
      <c r="V146" s="3"/>
      <c r="W146" s="3"/>
      <c r="Y146" s="3"/>
      <c r="Z146" s="3"/>
      <c r="AA146" s="3"/>
    </row>
    <row r="147" ht="14.25" customHeight="1">
      <c r="A147" s="2"/>
      <c r="B147" s="107"/>
      <c r="C147" s="2"/>
      <c r="D147" s="107"/>
      <c r="E147" s="107"/>
      <c r="F147" s="107"/>
      <c r="G147" s="107"/>
      <c r="H147" s="107"/>
      <c r="I147" s="107"/>
      <c r="K147" s="3"/>
      <c r="L147" s="3"/>
      <c r="M147" s="3"/>
      <c r="N147" s="3"/>
      <c r="O147" s="3"/>
      <c r="P147" s="3"/>
      <c r="Q147" s="3"/>
      <c r="R147" s="3"/>
      <c r="S147" s="3"/>
      <c r="U147" s="3"/>
      <c r="V147" s="3"/>
      <c r="W147" s="3"/>
      <c r="Y147" s="3"/>
      <c r="Z147" s="3"/>
      <c r="AA147" s="3"/>
    </row>
    <row r="148" ht="14.25" customHeight="1">
      <c r="A148" s="2"/>
      <c r="B148" s="107"/>
      <c r="C148" s="2"/>
      <c r="D148" s="107"/>
      <c r="E148" s="107"/>
      <c r="F148" s="107"/>
      <c r="G148" s="107"/>
      <c r="H148" s="107"/>
      <c r="I148" s="107"/>
      <c r="K148" s="3"/>
      <c r="L148" s="3"/>
      <c r="M148" s="3"/>
      <c r="N148" s="3"/>
      <c r="O148" s="3"/>
      <c r="P148" s="3"/>
      <c r="Q148" s="3"/>
      <c r="R148" s="3"/>
      <c r="S148" s="3"/>
      <c r="U148" s="3"/>
      <c r="V148" s="3"/>
      <c r="W148" s="3"/>
      <c r="Y148" s="3"/>
      <c r="Z148" s="3"/>
      <c r="AA148" s="3"/>
    </row>
    <row r="149" ht="14.25" customHeight="1">
      <c r="A149" s="2"/>
      <c r="B149" s="107"/>
      <c r="C149" s="2"/>
      <c r="D149" s="107"/>
      <c r="E149" s="107"/>
      <c r="F149" s="107"/>
      <c r="G149" s="107"/>
      <c r="H149" s="107"/>
      <c r="I149" s="107"/>
      <c r="K149" s="3"/>
      <c r="L149" s="3"/>
      <c r="M149" s="3"/>
      <c r="N149" s="3"/>
      <c r="O149" s="3"/>
      <c r="P149" s="3"/>
      <c r="Q149" s="3"/>
      <c r="R149" s="3"/>
      <c r="S149" s="3"/>
      <c r="U149" s="3"/>
      <c r="V149" s="3"/>
      <c r="W149" s="3"/>
      <c r="Y149" s="3"/>
      <c r="Z149" s="3"/>
      <c r="AA149" s="3"/>
    </row>
    <row r="150" ht="14.25" customHeight="1">
      <c r="A150" s="2"/>
      <c r="B150" s="107"/>
      <c r="C150" s="2"/>
      <c r="D150" s="107"/>
      <c r="E150" s="107"/>
      <c r="F150" s="107"/>
      <c r="G150" s="107"/>
      <c r="H150" s="107"/>
      <c r="I150" s="107"/>
      <c r="K150" s="3"/>
      <c r="L150" s="3"/>
      <c r="M150" s="3"/>
      <c r="N150" s="3"/>
      <c r="O150" s="3"/>
      <c r="P150" s="3"/>
      <c r="Q150" s="3"/>
      <c r="R150" s="3"/>
      <c r="S150" s="3"/>
      <c r="U150" s="3"/>
      <c r="V150" s="3"/>
      <c r="W150" s="3"/>
      <c r="Y150" s="3"/>
      <c r="Z150" s="3"/>
      <c r="AA150" s="3"/>
    </row>
    <row r="151" ht="14.25" customHeight="1">
      <c r="A151" s="2"/>
      <c r="B151" s="107"/>
      <c r="C151" s="2"/>
      <c r="D151" s="107"/>
      <c r="E151" s="107"/>
      <c r="F151" s="107"/>
      <c r="G151" s="107"/>
      <c r="H151" s="107"/>
      <c r="I151" s="107"/>
      <c r="K151" s="3"/>
      <c r="L151" s="3"/>
      <c r="M151" s="3"/>
      <c r="N151" s="3"/>
      <c r="O151" s="3"/>
      <c r="P151" s="3"/>
      <c r="Q151" s="3"/>
      <c r="R151" s="3"/>
      <c r="S151" s="3"/>
      <c r="U151" s="3"/>
      <c r="V151" s="3"/>
      <c r="W151" s="3"/>
      <c r="Y151" s="3"/>
      <c r="Z151" s="3"/>
      <c r="AA151" s="3"/>
    </row>
    <row r="152" ht="14.25" customHeight="1">
      <c r="A152" s="2"/>
      <c r="B152" s="107"/>
      <c r="C152" s="2"/>
      <c r="D152" s="107"/>
      <c r="E152" s="107"/>
      <c r="F152" s="107"/>
      <c r="G152" s="107"/>
      <c r="H152" s="107"/>
      <c r="I152" s="107"/>
      <c r="K152" s="3"/>
      <c r="L152" s="3"/>
      <c r="M152" s="3"/>
      <c r="N152" s="3"/>
      <c r="O152" s="3"/>
      <c r="P152" s="3"/>
      <c r="Q152" s="3"/>
      <c r="R152" s="3"/>
      <c r="S152" s="3"/>
      <c r="U152" s="3"/>
      <c r="V152" s="3"/>
      <c r="W152" s="3"/>
      <c r="Y152" s="3"/>
      <c r="Z152" s="3"/>
      <c r="AA152" s="3"/>
    </row>
    <row r="153" ht="14.25" customHeight="1">
      <c r="A153" s="2"/>
      <c r="B153" s="107"/>
      <c r="C153" s="2"/>
      <c r="D153" s="107"/>
      <c r="E153" s="107"/>
      <c r="F153" s="107"/>
      <c r="G153" s="107"/>
      <c r="H153" s="107"/>
      <c r="I153" s="107"/>
      <c r="K153" s="3"/>
      <c r="L153" s="3"/>
      <c r="M153" s="3"/>
      <c r="N153" s="3"/>
      <c r="O153" s="3"/>
      <c r="P153" s="3"/>
      <c r="Q153" s="3"/>
      <c r="R153" s="3"/>
      <c r="S153" s="3"/>
      <c r="U153" s="3"/>
      <c r="V153" s="3"/>
      <c r="W153" s="3"/>
      <c r="Y153" s="3"/>
      <c r="Z153" s="3"/>
      <c r="AA153" s="3"/>
    </row>
    <row r="154" ht="14.25" customHeight="1">
      <c r="A154" s="2"/>
      <c r="B154" s="107"/>
      <c r="C154" s="2"/>
      <c r="D154" s="107"/>
      <c r="E154" s="107"/>
      <c r="F154" s="107"/>
      <c r="G154" s="107"/>
      <c r="H154" s="107"/>
      <c r="I154" s="107"/>
      <c r="K154" s="3"/>
      <c r="L154" s="3"/>
      <c r="M154" s="3"/>
      <c r="N154" s="3"/>
      <c r="O154" s="3"/>
      <c r="P154" s="3"/>
      <c r="Q154" s="3"/>
      <c r="R154" s="3"/>
      <c r="S154" s="3"/>
      <c r="U154" s="3"/>
      <c r="V154" s="3"/>
      <c r="W154" s="3"/>
      <c r="Y154" s="3"/>
      <c r="Z154" s="3"/>
      <c r="AA154" s="3"/>
    </row>
    <row r="155" ht="14.25" customHeight="1">
      <c r="A155" s="2"/>
      <c r="B155" s="107"/>
      <c r="C155" s="2"/>
      <c r="D155" s="107"/>
      <c r="E155" s="107"/>
      <c r="F155" s="107"/>
      <c r="G155" s="107"/>
      <c r="H155" s="107"/>
      <c r="I155" s="107"/>
      <c r="K155" s="3"/>
      <c r="L155" s="3"/>
      <c r="M155" s="3"/>
      <c r="N155" s="3"/>
      <c r="O155" s="3"/>
      <c r="P155" s="3"/>
      <c r="Q155" s="3"/>
      <c r="R155" s="3"/>
      <c r="S155" s="3"/>
      <c r="U155" s="3"/>
      <c r="V155" s="3"/>
      <c r="W155" s="3"/>
      <c r="Y155" s="3"/>
      <c r="Z155" s="3"/>
      <c r="AA155" s="3"/>
    </row>
    <row r="156" ht="14.25" customHeight="1">
      <c r="A156" s="2"/>
      <c r="B156" s="107"/>
      <c r="C156" s="2"/>
      <c r="D156" s="107"/>
      <c r="E156" s="107"/>
      <c r="F156" s="107"/>
      <c r="G156" s="107"/>
      <c r="H156" s="107"/>
      <c r="I156" s="107"/>
      <c r="K156" s="3"/>
      <c r="L156" s="3"/>
      <c r="M156" s="3"/>
      <c r="N156" s="3"/>
      <c r="O156" s="3"/>
      <c r="P156" s="3"/>
      <c r="Q156" s="3"/>
      <c r="R156" s="3"/>
      <c r="S156" s="3"/>
      <c r="U156" s="3"/>
      <c r="V156" s="3"/>
      <c r="W156" s="3"/>
      <c r="Y156" s="3"/>
      <c r="Z156" s="3"/>
      <c r="AA156" s="3"/>
    </row>
    <row r="157" ht="14.25" customHeight="1">
      <c r="A157" s="2"/>
      <c r="B157" s="107"/>
      <c r="C157" s="2"/>
      <c r="D157" s="107"/>
      <c r="E157" s="107"/>
      <c r="F157" s="107"/>
      <c r="G157" s="107"/>
      <c r="H157" s="107"/>
      <c r="I157" s="107"/>
      <c r="K157" s="3"/>
      <c r="L157" s="3"/>
      <c r="M157" s="3"/>
      <c r="N157" s="3"/>
      <c r="O157" s="3"/>
      <c r="P157" s="3"/>
      <c r="Q157" s="3"/>
      <c r="R157" s="3"/>
      <c r="S157" s="3"/>
      <c r="U157" s="3"/>
      <c r="V157" s="3"/>
      <c r="W157" s="3"/>
      <c r="Y157" s="3"/>
      <c r="Z157" s="3"/>
      <c r="AA157" s="3"/>
    </row>
    <row r="158" ht="14.25" customHeight="1">
      <c r="A158" s="2"/>
      <c r="B158" s="107"/>
      <c r="C158" s="2"/>
      <c r="D158" s="107"/>
      <c r="E158" s="107"/>
      <c r="F158" s="107"/>
      <c r="G158" s="107"/>
      <c r="H158" s="107"/>
      <c r="I158" s="107"/>
      <c r="K158" s="3"/>
      <c r="L158" s="3"/>
      <c r="M158" s="3"/>
      <c r="N158" s="3"/>
      <c r="O158" s="3"/>
      <c r="P158" s="3"/>
      <c r="Q158" s="3"/>
      <c r="R158" s="3"/>
      <c r="S158" s="3"/>
      <c r="U158" s="3"/>
      <c r="V158" s="3"/>
      <c r="W158" s="3"/>
      <c r="Y158" s="3"/>
      <c r="Z158" s="3"/>
      <c r="AA158" s="3"/>
    </row>
    <row r="159" ht="14.25" customHeight="1">
      <c r="A159" s="2"/>
      <c r="B159" s="107"/>
      <c r="C159" s="2"/>
      <c r="D159" s="107"/>
      <c r="E159" s="107"/>
      <c r="F159" s="107"/>
      <c r="G159" s="107"/>
      <c r="H159" s="107"/>
      <c r="I159" s="107"/>
      <c r="K159" s="3"/>
      <c r="L159" s="3"/>
      <c r="M159" s="3"/>
      <c r="N159" s="3"/>
      <c r="O159" s="3"/>
      <c r="P159" s="3"/>
      <c r="Q159" s="3"/>
      <c r="R159" s="3"/>
      <c r="S159" s="3"/>
      <c r="U159" s="3"/>
      <c r="V159" s="3"/>
      <c r="W159" s="3"/>
      <c r="Y159" s="3"/>
      <c r="Z159" s="3"/>
      <c r="AA159" s="3"/>
    </row>
    <row r="160" ht="14.25" customHeight="1">
      <c r="A160" s="2"/>
      <c r="B160" s="107"/>
      <c r="C160" s="2"/>
      <c r="D160" s="107"/>
      <c r="E160" s="107"/>
      <c r="F160" s="107"/>
      <c r="G160" s="107"/>
      <c r="H160" s="107"/>
      <c r="I160" s="107"/>
      <c r="K160" s="3"/>
      <c r="L160" s="3"/>
      <c r="M160" s="3"/>
      <c r="N160" s="3"/>
      <c r="O160" s="3"/>
      <c r="P160" s="3"/>
      <c r="Q160" s="3"/>
      <c r="R160" s="3"/>
      <c r="S160" s="3"/>
      <c r="U160" s="3"/>
      <c r="V160" s="3"/>
      <c r="W160" s="3"/>
      <c r="Y160" s="3"/>
      <c r="Z160" s="3"/>
      <c r="AA160" s="3"/>
    </row>
    <row r="161" ht="14.25" customHeight="1">
      <c r="A161" s="2"/>
      <c r="B161" s="107"/>
      <c r="C161" s="2"/>
      <c r="D161" s="107"/>
      <c r="E161" s="107"/>
      <c r="F161" s="107"/>
      <c r="G161" s="107"/>
      <c r="H161" s="107"/>
      <c r="I161" s="107"/>
      <c r="K161" s="3"/>
      <c r="L161" s="3"/>
      <c r="M161" s="3"/>
      <c r="N161" s="3"/>
      <c r="O161" s="3"/>
      <c r="P161" s="3"/>
      <c r="Q161" s="3"/>
      <c r="R161" s="3"/>
      <c r="S161" s="3"/>
      <c r="U161" s="3"/>
      <c r="V161" s="3"/>
      <c r="W161" s="3"/>
      <c r="Y161" s="3"/>
      <c r="Z161" s="3"/>
      <c r="AA161" s="3"/>
    </row>
    <row r="162" ht="14.25" customHeight="1">
      <c r="A162" s="2"/>
      <c r="B162" s="107"/>
      <c r="C162" s="2"/>
      <c r="D162" s="107"/>
      <c r="E162" s="107"/>
      <c r="F162" s="107"/>
      <c r="G162" s="107"/>
      <c r="H162" s="107"/>
      <c r="I162" s="107"/>
      <c r="K162" s="3"/>
      <c r="L162" s="3"/>
      <c r="M162" s="3"/>
      <c r="N162" s="3"/>
      <c r="O162" s="3"/>
      <c r="P162" s="3"/>
      <c r="Q162" s="3"/>
      <c r="R162" s="3"/>
      <c r="S162" s="3"/>
      <c r="U162" s="3"/>
      <c r="V162" s="3"/>
      <c r="W162" s="3"/>
      <c r="Y162" s="3"/>
      <c r="Z162" s="3"/>
      <c r="AA162" s="3"/>
    </row>
    <row r="163" ht="14.25" customHeight="1">
      <c r="A163" s="2"/>
      <c r="B163" s="107"/>
      <c r="C163" s="2"/>
      <c r="D163" s="107"/>
      <c r="E163" s="107"/>
      <c r="F163" s="107"/>
      <c r="G163" s="107"/>
      <c r="H163" s="107"/>
      <c r="I163" s="107"/>
      <c r="K163" s="3"/>
      <c r="L163" s="3"/>
      <c r="M163" s="3"/>
      <c r="N163" s="3"/>
      <c r="O163" s="3"/>
      <c r="P163" s="3"/>
      <c r="Q163" s="3"/>
      <c r="R163" s="3"/>
      <c r="S163" s="3"/>
      <c r="U163" s="3"/>
      <c r="V163" s="3"/>
      <c r="W163" s="3"/>
      <c r="Y163" s="3"/>
      <c r="Z163" s="3"/>
      <c r="AA163" s="3"/>
    </row>
    <row r="164" ht="14.25" customHeight="1">
      <c r="A164" s="2"/>
      <c r="B164" s="107"/>
      <c r="C164" s="2"/>
      <c r="D164" s="107"/>
      <c r="E164" s="107"/>
      <c r="F164" s="107"/>
      <c r="G164" s="107"/>
      <c r="H164" s="107"/>
      <c r="I164" s="107"/>
      <c r="K164" s="3"/>
      <c r="L164" s="3"/>
      <c r="M164" s="3"/>
      <c r="N164" s="3"/>
      <c r="O164" s="3"/>
      <c r="P164" s="3"/>
      <c r="Q164" s="3"/>
      <c r="R164" s="3"/>
      <c r="S164" s="3"/>
      <c r="U164" s="3"/>
      <c r="V164" s="3"/>
      <c r="W164" s="3"/>
      <c r="Y164" s="3"/>
      <c r="Z164" s="3"/>
      <c r="AA164" s="3"/>
    </row>
    <row r="165" ht="14.25" customHeight="1">
      <c r="A165" s="2"/>
      <c r="B165" s="107"/>
      <c r="C165" s="2"/>
      <c r="D165" s="107"/>
      <c r="E165" s="107"/>
      <c r="F165" s="107"/>
      <c r="G165" s="107"/>
      <c r="H165" s="107"/>
      <c r="I165" s="107"/>
      <c r="K165" s="3"/>
      <c r="L165" s="3"/>
      <c r="M165" s="3"/>
      <c r="N165" s="3"/>
      <c r="O165" s="3"/>
      <c r="P165" s="3"/>
      <c r="Q165" s="3"/>
      <c r="R165" s="3"/>
      <c r="S165" s="3"/>
      <c r="U165" s="3"/>
      <c r="V165" s="3"/>
      <c r="W165" s="3"/>
      <c r="Y165" s="3"/>
      <c r="Z165" s="3"/>
      <c r="AA165" s="3"/>
    </row>
    <row r="166" ht="14.25" customHeight="1">
      <c r="A166" s="2"/>
      <c r="B166" s="107"/>
      <c r="C166" s="2"/>
      <c r="D166" s="107"/>
      <c r="E166" s="107"/>
      <c r="F166" s="107"/>
      <c r="G166" s="107"/>
      <c r="H166" s="107"/>
      <c r="I166" s="107"/>
      <c r="K166" s="3"/>
      <c r="L166" s="3"/>
      <c r="M166" s="3"/>
      <c r="N166" s="3"/>
      <c r="O166" s="3"/>
      <c r="P166" s="3"/>
      <c r="Q166" s="3"/>
      <c r="R166" s="3"/>
      <c r="S166" s="3"/>
      <c r="U166" s="3"/>
      <c r="V166" s="3"/>
      <c r="W166" s="3"/>
      <c r="Y166" s="3"/>
      <c r="Z166" s="3"/>
      <c r="AA166" s="3"/>
    </row>
    <row r="167" ht="14.25" customHeight="1">
      <c r="A167" s="2"/>
      <c r="B167" s="107"/>
      <c r="C167" s="2"/>
      <c r="D167" s="107"/>
      <c r="E167" s="107"/>
      <c r="F167" s="107"/>
      <c r="G167" s="107"/>
      <c r="H167" s="107"/>
      <c r="I167" s="107"/>
      <c r="K167" s="3"/>
      <c r="L167" s="3"/>
      <c r="M167" s="3"/>
      <c r="N167" s="3"/>
      <c r="O167" s="3"/>
      <c r="P167" s="3"/>
      <c r="Q167" s="3"/>
      <c r="R167" s="3"/>
      <c r="S167" s="3"/>
      <c r="U167" s="3"/>
      <c r="V167" s="3"/>
      <c r="W167" s="3"/>
      <c r="Y167" s="3"/>
      <c r="Z167" s="3"/>
      <c r="AA167" s="3"/>
    </row>
    <row r="168" ht="14.25" customHeight="1">
      <c r="A168" s="2"/>
      <c r="B168" s="107"/>
      <c r="C168" s="2"/>
      <c r="D168" s="107"/>
      <c r="E168" s="107"/>
      <c r="F168" s="107"/>
      <c r="G168" s="107"/>
      <c r="H168" s="107"/>
      <c r="I168" s="107"/>
      <c r="K168" s="3"/>
      <c r="L168" s="3"/>
      <c r="M168" s="3"/>
      <c r="N168" s="3"/>
      <c r="O168" s="3"/>
      <c r="P168" s="3"/>
      <c r="Q168" s="3"/>
      <c r="R168" s="3"/>
      <c r="S168" s="3"/>
      <c r="U168" s="3"/>
      <c r="V168" s="3"/>
      <c r="W168" s="3"/>
      <c r="Y168" s="3"/>
      <c r="Z168" s="3"/>
      <c r="AA168" s="3"/>
    </row>
    <row r="169" ht="14.25" customHeight="1">
      <c r="A169" s="2"/>
      <c r="B169" s="107"/>
      <c r="C169" s="2"/>
      <c r="D169" s="107"/>
      <c r="E169" s="107"/>
      <c r="F169" s="107"/>
      <c r="G169" s="107"/>
      <c r="H169" s="107"/>
      <c r="I169" s="107"/>
      <c r="K169" s="3"/>
      <c r="L169" s="3"/>
      <c r="M169" s="3"/>
      <c r="N169" s="3"/>
      <c r="O169" s="3"/>
      <c r="P169" s="3"/>
      <c r="Q169" s="3"/>
      <c r="R169" s="3"/>
      <c r="S169" s="3"/>
      <c r="U169" s="3"/>
      <c r="V169" s="3"/>
      <c r="W169" s="3"/>
      <c r="Y169" s="3"/>
      <c r="Z169" s="3"/>
      <c r="AA169" s="3"/>
    </row>
    <row r="170" ht="14.25" customHeight="1">
      <c r="A170" s="2"/>
      <c r="B170" s="107"/>
      <c r="C170" s="2"/>
      <c r="D170" s="107"/>
      <c r="E170" s="107"/>
      <c r="F170" s="107"/>
      <c r="G170" s="107"/>
      <c r="H170" s="107"/>
      <c r="I170" s="107"/>
      <c r="K170" s="3"/>
      <c r="L170" s="3"/>
      <c r="M170" s="3"/>
      <c r="N170" s="3"/>
      <c r="O170" s="3"/>
      <c r="P170" s="3"/>
      <c r="Q170" s="3"/>
      <c r="R170" s="3"/>
      <c r="S170" s="3"/>
      <c r="U170" s="3"/>
      <c r="V170" s="3"/>
      <c r="W170" s="3"/>
      <c r="Y170" s="3"/>
      <c r="Z170" s="3"/>
      <c r="AA170" s="3"/>
    </row>
    <row r="171" ht="14.25" customHeight="1">
      <c r="A171" s="2"/>
      <c r="B171" s="107"/>
      <c r="C171" s="2"/>
      <c r="D171" s="107"/>
      <c r="E171" s="107"/>
      <c r="F171" s="107"/>
      <c r="G171" s="107"/>
      <c r="H171" s="107"/>
      <c r="I171" s="107"/>
      <c r="K171" s="3"/>
      <c r="L171" s="3"/>
      <c r="M171" s="3"/>
      <c r="N171" s="3"/>
      <c r="O171" s="3"/>
      <c r="P171" s="3"/>
      <c r="Q171" s="3"/>
      <c r="R171" s="3"/>
      <c r="S171" s="3"/>
      <c r="U171" s="3"/>
      <c r="V171" s="3"/>
      <c r="W171" s="3"/>
      <c r="Y171" s="3"/>
      <c r="Z171" s="3"/>
      <c r="AA171" s="3"/>
    </row>
    <row r="172" ht="14.25" customHeight="1">
      <c r="A172" s="2"/>
      <c r="B172" s="107"/>
      <c r="C172" s="2"/>
      <c r="D172" s="107"/>
      <c r="E172" s="107"/>
      <c r="F172" s="107"/>
      <c r="G172" s="107"/>
      <c r="H172" s="107"/>
      <c r="I172" s="107"/>
      <c r="K172" s="3"/>
      <c r="L172" s="3"/>
      <c r="M172" s="3"/>
      <c r="N172" s="3"/>
      <c r="O172" s="3"/>
      <c r="P172" s="3"/>
      <c r="Q172" s="3"/>
      <c r="R172" s="3"/>
      <c r="S172" s="3"/>
      <c r="U172" s="3"/>
      <c r="V172" s="3"/>
      <c r="W172" s="3"/>
      <c r="Y172" s="3"/>
      <c r="Z172" s="3"/>
      <c r="AA172" s="3"/>
    </row>
    <row r="173" ht="14.25" customHeight="1">
      <c r="A173" s="2"/>
      <c r="B173" s="107"/>
      <c r="C173" s="2"/>
      <c r="D173" s="107"/>
      <c r="E173" s="107"/>
      <c r="F173" s="107"/>
      <c r="G173" s="107"/>
      <c r="H173" s="107"/>
      <c r="I173" s="107"/>
      <c r="K173" s="3"/>
      <c r="L173" s="3"/>
      <c r="M173" s="3"/>
      <c r="N173" s="3"/>
      <c r="O173" s="3"/>
      <c r="P173" s="3"/>
      <c r="Q173" s="3"/>
      <c r="R173" s="3"/>
      <c r="S173" s="3"/>
      <c r="U173" s="3"/>
      <c r="V173" s="3"/>
      <c r="W173" s="3"/>
      <c r="Y173" s="3"/>
      <c r="Z173" s="3"/>
      <c r="AA173" s="3"/>
    </row>
    <row r="174" ht="14.25" customHeight="1">
      <c r="A174" s="2"/>
      <c r="B174" s="107"/>
      <c r="C174" s="2"/>
      <c r="D174" s="107"/>
      <c r="E174" s="107"/>
      <c r="F174" s="107"/>
      <c r="G174" s="107"/>
      <c r="H174" s="107"/>
      <c r="I174" s="107"/>
      <c r="K174" s="3"/>
      <c r="L174" s="3"/>
      <c r="M174" s="3"/>
      <c r="N174" s="3"/>
      <c r="O174" s="3"/>
      <c r="P174" s="3"/>
      <c r="Q174" s="3"/>
      <c r="R174" s="3"/>
      <c r="S174" s="3"/>
      <c r="U174" s="3"/>
      <c r="V174" s="3"/>
      <c r="W174" s="3"/>
      <c r="Y174" s="3"/>
      <c r="Z174" s="3"/>
      <c r="AA174" s="3"/>
    </row>
    <row r="175" ht="14.25" customHeight="1">
      <c r="A175" s="2"/>
      <c r="B175" s="107"/>
      <c r="C175" s="2"/>
      <c r="D175" s="107"/>
      <c r="E175" s="107"/>
      <c r="F175" s="107"/>
      <c r="G175" s="107"/>
      <c r="H175" s="107"/>
      <c r="I175" s="107"/>
      <c r="K175" s="3"/>
      <c r="L175" s="3"/>
      <c r="M175" s="3"/>
      <c r="N175" s="3"/>
      <c r="O175" s="3"/>
      <c r="P175" s="3"/>
      <c r="Q175" s="3"/>
      <c r="R175" s="3"/>
      <c r="S175" s="3"/>
      <c r="U175" s="3"/>
      <c r="V175" s="3"/>
      <c r="W175" s="3"/>
      <c r="Y175" s="3"/>
      <c r="Z175" s="3"/>
      <c r="AA175" s="3"/>
    </row>
    <row r="176" ht="14.25" customHeight="1">
      <c r="A176" s="2"/>
      <c r="B176" s="107"/>
      <c r="C176" s="2"/>
      <c r="D176" s="107"/>
      <c r="E176" s="107"/>
      <c r="F176" s="107"/>
      <c r="G176" s="107"/>
      <c r="H176" s="107"/>
      <c r="I176" s="107"/>
      <c r="K176" s="3"/>
      <c r="L176" s="3"/>
      <c r="M176" s="3"/>
      <c r="N176" s="3"/>
      <c r="O176" s="3"/>
      <c r="P176" s="3"/>
      <c r="Q176" s="3"/>
      <c r="R176" s="3"/>
      <c r="S176" s="3"/>
      <c r="U176" s="3"/>
      <c r="V176" s="3"/>
      <c r="W176" s="3"/>
      <c r="Y176" s="3"/>
      <c r="Z176" s="3"/>
      <c r="AA176" s="3"/>
    </row>
    <row r="177" ht="14.25" customHeight="1">
      <c r="A177" s="2"/>
      <c r="B177" s="107"/>
      <c r="C177" s="2"/>
      <c r="D177" s="107"/>
      <c r="E177" s="107"/>
      <c r="F177" s="107"/>
      <c r="G177" s="107"/>
      <c r="H177" s="107"/>
      <c r="I177" s="107"/>
      <c r="K177" s="3"/>
      <c r="L177" s="3"/>
      <c r="M177" s="3"/>
      <c r="N177" s="3"/>
      <c r="O177" s="3"/>
      <c r="P177" s="3"/>
      <c r="Q177" s="3"/>
      <c r="R177" s="3"/>
      <c r="S177" s="3"/>
      <c r="U177" s="3"/>
      <c r="V177" s="3"/>
      <c r="W177" s="3"/>
      <c r="Y177" s="3"/>
      <c r="Z177" s="3"/>
      <c r="AA177" s="3"/>
    </row>
    <row r="178" ht="14.25" customHeight="1">
      <c r="A178" s="2"/>
      <c r="B178" s="107"/>
      <c r="C178" s="2"/>
      <c r="D178" s="107"/>
      <c r="E178" s="107"/>
      <c r="F178" s="107"/>
      <c r="G178" s="107"/>
      <c r="H178" s="107"/>
      <c r="I178" s="107"/>
      <c r="K178" s="3"/>
      <c r="L178" s="3"/>
      <c r="M178" s="3"/>
      <c r="N178" s="3"/>
      <c r="O178" s="3"/>
      <c r="P178" s="3"/>
      <c r="Q178" s="3"/>
      <c r="R178" s="3"/>
      <c r="S178" s="3"/>
      <c r="U178" s="3"/>
      <c r="V178" s="3"/>
      <c r="W178" s="3"/>
      <c r="Y178" s="3"/>
      <c r="Z178" s="3"/>
      <c r="AA178" s="3"/>
    </row>
    <row r="179" ht="14.25" customHeight="1">
      <c r="A179" s="2"/>
      <c r="B179" s="107"/>
      <c r="C179" s="2"/>
      <c r="D179" s="107"/>
      <c r="E179" s="107"/>
      <c r="F179" s="107"/>
      <c r="G179" s="107"/>
      <c r="H179" s="107"/>
      <c r="I179" s="107"/>
      <c r="K179" s="3"/>
      <c r="L179" s="3"/>
      <c r="M179" s="3"/>
      <c r="N179" s="3"/>
      <c r="O179" s="3"/>
      <c r="P179" s="3"/>
      <c r="Q179" s="3"/>
      <c r="R179" s="3"/>
      <c r="S179" s="3"/>
      <c r="U179" s="3"/>
      <c r="V179" s="3"/>
      <c r="W179" s="3"/>
      <c r="Y179" s="3"/>
      <c r="Z179" s="3"/>
      <c r="AA179" s="3"/>
    </row>
    <row r="180" ht="14.25" customHeight="1">
      <c r="A180" s="2"/>
      <c r="B180" s="107"/>
      <c r="C180" s="2"/>
      <c r="D180" s="107"/>
      <c r="E180" s="107"/>
      <c r="F180" s="107"/>
      <c r="G180" s="107"/>
      <c r="H180" s="107"/>
      <c r="I180" s="107"/>
      <c r="K180" s="3"/>
      <c r="L180" s="3"/>
      <c r="M180" s="3"/>
      <c r="N180" s="3"/>
      <c r="O180" s="3"/>
      <c r="P180" s="3"/>
      <c r="Q180" s="3"/>
      <c r="R180" s="3"/>
      <c r="S180" s="3"/>
      <c r="U180" s="3"/>
      <c r="V180" s="3"/>
      <c r="W180" s="3"/>
      <c r="Y180" s="3"/>
      <c r="Z180" s="3"/>
      <c r="AA180" s="3"/>
    </row>
    <row r="181" ht="14.25" customHeight="1">
      <c r="A181" s="2"/>
      <c r="B181" s="107"/>
      <c r="C181" s="2"/>
      <c r="D181" s="107"/>
      <c r="E181" s="107"/>
      <c r="F181" s="107"/>
      <c r="G181" s="107"/>
      <c r="H181" s="107"/>
      <c r="I181" s="107"/>
      <c r="K181" s="3"/>
      <c r="L181" s="3"/>
      <c r="M181" s="3"/>
      <c r="N181" s="3"/>
      <c r="O181" s="3"/>
      <c r="P181" s="3"/>
      <c r="Q181" s="3"/>
      <c r="R181" s="3"/>
      <c r="S181" s="3"/>
      <c r="U181" s="3"/>
      <c r="V181" s="3"/>
      <c r="W181" s="3"/>
      <c r="Y181" s="3"/>
      <c r="Z181" s="3"/>
      <c r="AA181" s="3"/>
    </row>
    <row r="182" ht="14.25" customHeight="1">
      <c r="A182" s="2"/>
      <c r="B182" s="107"/>
      <c r="C182" s="2"/>
      <c r="D182" s="107"/>
      <c r="E182" s="107"/>
      <c r="F182" s="107"/>
      <c r="G182" s="107"/>
      <c r="H182" s="107"/>
      <c r="I182" s="107"/>
      <c r="K182" s="3"/>
      <c r="L182" s="3"/>
      <c r="M182" s="3"/>
      <c r="N182" s="3"/>
      <c r="O182" s="3"/>
      <c r="P182" s="3"/>
      <c r="Q182" s="3"/>
      <c r="R182" s="3"/>
      <c r="S182" s="3"/>
      <c r="U182" s="3"/>
      <c r="V182" s="3"/>
      <c r="W182" s="3"/>
      <c r="Y182" s="3"/>
      <c r="Z182" s="3"/>
      <c r="AA182" s="3"/>
    </row>
    <row r="183" ht="14.25" customHeight="1">
      <c r="A183" s="2"/>
      <c r="B183" s="107"/>
      <c r="C183" s="2"/>
      <c r="D183" s="107"/>
      <c r="E183" s="107"/>
      <c r="F183" s="107"/>
      <c r="G183" s="107"/>
      <c r="H183" s="107"/>
      <c r="I183" s="107"/>
      <c r="K183" s="3"/>
      <c r="L183" s="3"/>
      <c r="M183" s="3"/>
      <c r="N183" s="3"/>
      <c r="O183" s="3"/>
      <c r="P183" s="3"/>
      <c r="Q183" s="3"/>
      <c r="R183" s="3"/>
      <c r="S183" s="3"/>
      <c r="U183" s="3"/>
      <c r="V183" s="3"/>
      <c r="W183" s="3"/>
      <c r="Y183" s="3"/>
      <c r="Z183" s="3"/>
      <c r="AA183" s="3"/>
    </row>
    <row r="184" ht="14.25" customHeight="1">
      <c r="A184" s="2"/>
      <c r="B184" s="107"/>
      <c r="C184" s="2"/>
      <c r="D184" s="107"/>
      <c r="E184" s="107"/>
      <c r="F184" s="107"/>
      <c r="G184" s="107"/>
      <c r="H184" s="107"/>
      <c r="I184" s="107"/>
      <c r="K184" s="3"/>
      <c r="L184" s="3"/>
      <c r="M184" s="3"/>
      <c r="N184" s="3"/>
      <c r="O184" s="3"/>
      <c r="P184" s="3"/>
      <c r="Q184" s="3"/>
      <c r="R184" s="3"/>
      <c r="S184" s="3"/>
      <c r="U184" s="3"/>
      <c r="V184" s="3"/>
      <c r="W184" s="3"/>
      <c r="Y184" s="3"/>
      <c r="Z184" s="3"/>
      <c r="AA184" s="3"/>
    </row>
    <row r="185" ht="14.25" customHeight="1">
      <c r="A185" s="2"/>
      <c r="B185" s="107"/>
      <c r="C185" s="2"/>
      <c r="D185" s="107"/>
      <c r="E185" s="107"/>
      <c r="F185" s="107"/>
      <c r="G185" s="107"/>
      <c r="H185" s="107"/>
      <c r="I185" s="107"/>
      <c r="K185" s="3"/>
      <c r="L185" s="3"/>
      <c r="M185" s="3"/>
      <c r="N185" s="3"/>
      <c r="O185" s="3"/>
      <c r="P185" s="3"/>
      <c r="Q185" s="3"/>
      <c r="R185" s="3"/>
      <c r="S185" s="3"/>
      <c r="U185" s="3"/>
      <c r="V185" s="3"/>
      <c r="W185" s="3"/>
      <c r="Y185" s="3"/>
      <c r="Z185" s="3"/>
      <c r="AA185" s="3"/>
    </row>
    <row r="186" ht="14.25" customHeight="1">
      <c r="A186" s="2"/>
      <c r="B186" s="107"/>
      <c r="C186" s="2"/>
      <c r="D186" s="107"/>
      <c r="E186" s="107"/>
      <c r="F186" s="107"/>
      <c r="G186" s="107"/>
      <c r="H186" s="107"/>
      <c r="I186" s="107"/>
      <c r="K186" s="3"/>
      <c r="L186" s="3"/>
      <c r="M186" s="3"/>
      <c r="N186" s="3"/>
      <c r="O186" s="3"/>
      <c r="P186" s="3"/>
      <c r="Q186" s="3"/>
      <c r="R186" s="3"/>
      <c r="S186" s="3"/>
      <c r="U186" s="3"/>
      <c r="V186" s="3"/>
      <c r="W186" s="3"/>
      <c r="Y186" s="3"/>
      <c r="Z186" s="3"/>
      <c r="AA186" s="3"/>
    </row>
    <row r="187" ht="14.25" customHeight="1">
      <c r="A187" s="2"/>
      <c r="B187" s="107"/>
      <c r="C187" s="2"/>
      <c r="D187" s="107"/>
      <c r="E187" s="107"/>
      <c r="F187" s="107"/>
      <c r="G187" s="107"/>
      <c r="H187" s="107"/>
      <c r="I187" s="107"/>
      <c r="K187" s="3"/>
      <c r="L187" s="3"/>
      <c r="M187" s="3"/>
      <c r="N187" s="3"/>
      <c r="O187" s="3"/>
      <c r="P187" s="3"/>
      <c r="Q187" s="3"/>
      <c r="R187" s="3"/>
      <c r="S187" s="3"/>
      <c r="U187" s="3"/>
      <c r="V187" s="3"/>
      <c r="W187" s="3"/>
      <c r="Y187" s="3"/>
      <c r="Z187" s="3"/>
      <c r="AA187" s="3"/>
    </row>
    <row r="188" ht="14.25" customHeight="1">
      <c r="A188" s="2"/>
      <c r="B188" s="107"/>
      <c r="C188" s="2"/>
      <c r="D188" s="107"/>
      <c r="E188" s="107"/>
      <c r="F188" s="107"/>
      <c r="G188" s="107"/>
      <c r="H188" s="107"/>
      <c r="I188" s="107"/>
      <c r="K188" s="3"/>
      <c r="L188" s="3"/>
      <c r="M188" s="3"/>
      <c r="N188" s="3"/>
      <c r="O188" s="3"/>
      <c r="P188" s="3"/>
      <c r="Q188" s="3"/>
      <c r="R188" s="3"/>
      <c r="S188" s="3"/>
      <c r="U188" s="3"/>
      <c r="V188" s="3"/>
      <c r="W188" s="3"/>
      <c r="Y188" s="3"/>
      <c r="Z188" s="3"/>
      <c r="AA188" s="3"/>
    </row>
    <row r="189" ht="14.25" customHeight="1">
      <c r="A189" s="2"/>
      <c r="B189" s="107"/>
      <c r="C189" s="2"/>
      <c r="D189" s="107"/>
      <c r="E189" s="107"/>
      <c r="F189" s="107"/>
      <c r="G189" s="107"/>
      <c r="H189" s="107"/>
      <c r="I189" s="107"/>
      <c r="K189" s="3"/>
      <c r="L189" s="3"/>
      <c r="M189" s="3"/>
      <c r="N189" s="3"/>
      <c r="O189" s="3"/>
      <c r="P189" s="3"/>
      <c r="Q189" s="3"/>
      <c r="R189" s="3"/>
      <c r="S189" s="3"/>
      <c r="U189" s="3"/>
      <c r="V189" s="3"/>
      <c r="W189" s="3"/>
      <c r="Y189" s="3"/>
      <c r="Z189" s="3"/>
      <c r="AA189" s="3"/>
    </row>
    <row r="190" ht="14.25" customHeight="1">
      <c r="A190" s="2"/>
      <c r="B190" s="107"/>
      <c r="C190" s="2"/>
      <c r="D190" s="107"/>
      <c r="E190" s="107"/>
      <c r="F190" s="107"/>
      <c r="G190" s="107"/>
      <c r="H190" s="107"/>
      <c r="I190" s="107"/>
      <c r="K190" s="3"/>
      <c r="L190" s="3"/>
      <c r="M190" s="3"/>
      <c r="N190" s="3"/>
      <c r="O190" s="3"/>
      <c r="P190" s="3"/>
      <c r="Q190" s="3"/>
      <c r="R190" s="3"/>
      <c r="S190" s="3"/>
      <c r="U190" s="3"/>
      <c r="V190" s="3"/>
      <c r="W190" s="3"/>
      <c r="Y190" s="3"/>
      <c r="Z190" s="3"/>
      <c r="AA190" s="3"/>
    </row>
    <row r="191" ht="14.25" customHeight="1">
      <c r="A191" s="2"/>
      <c r="B191" s="107"/>
      <c r="C191" s="2"/>
      <c r="D191" s="107"/>
      <c r="E191" s="107"/>
      <c r="F191" s="107"/>
      <c r="G191" s="107"/>
      <c r="H191" s="107"/>
      <c r="I191" s="107"/>
      <c r="K191" s="3"/>
      <c r="L191" s="3"/>
      <c r="M191" s="3"/>
      <c r="N191" s="3"/>
      <c r="O191" s="3"/>
      <c r="P191" s="3"/>
      <c r="Q191" s="3"/>
      <c r="R191" s="3"/>
      <c r="S191" s="3"/>
      <c r="U191" s="3"/>
      <c r="V191" s="3"/>
      <c r="W191" s="3"/>
      <c r="Y191" s="3"/>
      <c r="Z191" s="3"/>
      <c r="AA191" s="3"/>
    </row>
    <row r="192" ht="14.25" customHeight="1">
      <c r="A192" s="2"/>
      <c r="B192" s="107"/>
      <c r="C192" s="2"/>
      <c r="D192" s="107"/>
      <c r="E192" s="107"/>
      <c r="F192" s="107"/>
      <c r="G192" s="107"/>
      <c r="H192" s="107"/>
      <c r="I192" s="107"/>
      <c r="K192" s="3"/>
      <c r="L192" s="3"/>
      <c r="M192" s="3"/>
      <c r="N192" s="3"/>
      <c r="O192" s="3"/>
      <c r="P192" s="3"/>
      <c r="Q192" s="3"/>
      <c r="R192" s="3"/>
      <c r="S192" s="3"/>
      <c r="U192" s="3"/>
      <c r="V192" s="3"/>
      <c r="W192" s="3"/>
      <c r="Y192" s="3"/>
      <c r="Z192" s="3"/>
      <c r="AA192" s="3"/>
    </row>
    <row r="193" ht="14.25" customHeight="1">
      <c r="A193" s="2"/>
      <c r="B193" s="107"/>
      <c r="C193" s="2"/>
      <c r="D193" s="107"/>
      <c r="E193" s="107"/>
      <c r="F193" s="107"/>
      <c r="G193" s="107"/>
      <c r="H193" s="107"/>
      <c r="I193" s="107"/>
      <c r="K193" s="3"/>
      <c r="L193" s="3"/>
      <c r="M193" s="3"/>
      <c r="N193" s="3"/>
      <c r="O193" s="3"/>
      <c r="P193" s="3"/>
      <c r="Q193" s="3"/>
      <c r="R193" s="3"/>
      <c r="S193" s="3"/>
      <c r="U193" s="3"/>
      <c r="V193" s="3"/>
      <c r="W193" s="3"/>
      <c r="Y193" s="3"/>
      <c r="Z193" s="3"/>
      <c r="AA193" s="3"/>
    </row>
    <row r="194" ht="14.25" customHeight="1">
      <c r="A194" s="2"/>
      <c r="B194" s="107"/>
      <c r="C194" s="2"/>
      <c r="D194" s="107"/>
      <c r="E194" s="107"/>
      <c r="F194" s="107"/>
      <c r="G194" s="107"/>
      <c r="H194" s="107"/>
      <c r="I194" s="107"/>
      <c r="K194" s="3"/>
      <c r="L194" s="3"/>
      <c r="M194" s="3"/>
      <c r="N194" s="3"/>
      <c r="O194" s="3"/>
      <c r="P194" s="3"/>
      <c r="Q194" s="3"/>
      <c r="R194" s="3"/>
      <c r="S194" s="3"/>
      <c r="U194" s="3"/>
      <c r="V194" s="3"/>
      <c r="W194" s="3"/>
      <c r="Y194" s="3"/>
      <c r="Z194" s="3"/>
      <c r="AA194" s="3"/>
    </row>
    <row r="195" ht="14.25" customHeight="1">
      <c r="A195" s="2"/>
      <c r="B195" s="107"/>
      <c r="C195" s="2"/>
      <c r="D195" s="107"/>
      <c r="E195" s="107"/>
      <c r="F195" s="107"/>
      <c r="G195" s="107"/>
      <c r="H195" s="107"/>
      <c r="I195" s="107"/>
      <c r="K195" s="3"/>
      <c r="L195" s="3"/>
      <c r="M195" s="3"/>
      <c r="N195" s="3"/>
      <c r="O195" s="3"/>
      <c r="P195" s="3"/>
      <c r="Q195" s="3"/>
      <c r="R195" s="3"/>
      <c r="S195" s="3"/>
      <c r="U195" s="3"/>
      <c r="V195" s="3"/>
      <c r="W195" s="3"/>
      <c r="Y195" s="3"/>
      <c r="Z195" s="3"/>
      <c r="AA195" s="3"/>
    </row>
    <row r="196" ht="14.25" customHeight="1">
      <c r="A196" s="2"/>
      <c r="B196" s="107"/>
      <c r="C196" s="2"/>
      <c r="D196" s="107"/>
      <c r="E196" s="107"/>
      <c r="F196" s="107"/>
      <c r="G196" s="107"/>
      <c r="H196" s="107"/>
      <c r="I196" s="107"/>
      <c r="K196" s="3"/>
      <c r="L196" s="3"/>
      <c r="M196" s="3"/>
      <c r="N196" s="3"/>
      <c r="O196" s="3"/>
      <c r="P196" s="3"/>
      <c r="Q196" s="3"/>
      <c r="R196" s="3"/>
      <c r="S196" s="3"/>
      <c r="U196" s="3"/>
      <c r="V196" s="3"/>
      <c r="W196" s="3"/>
      <c r="Y196" s="3"/>
      <c r="Z196" s="3"/>
      <c r="AA196" s="3"/>
    </row>
    <row r="197" ht="14.25" customHeight="1">
      <c r="A197" s="2"/>
      <c r="B197" s="107"/>
      <c r="C197" s="2"/>
      <c r="D197" s="107"/>
      <c r="E197" s="107"/>
      <c r="F197" s="107"/>
      <c r="G197" s="107"/>
      <c r="H197" s="107"/>
      <c r="I197" s="107"/>
      <c r="K197" s="3"/>
      <c r="L197" s="3"/>
      <c r="M197" s="3"/>
      <c r="N197" s="3"/>
      <c r="O197" s="3"/>
      <c r="P197" s="3"/>
      <c r="Q197" s="3"/>
      <c r="R197" s="3"/>
      <c r="S197" s="3"/>
      <c r="U197" s="3"/>
      <c r="V197" s="3"/>
      <c r="W197" s="3"/>
      <c r="Y197" s="3"/>
      <c r="Z197" s="3"/>
      <c r="AA197" s="3"/>
    </row>
    <row r="198" ht="14.25" customHeight="1">
      <c r="A198" s="2"/>
      <c r="B198" s="107"/>
      <c r="C198" s="2"/>
      <c r="D198" s="107"/>
      <c r="E198" s="107"/>
      <c r="F198" s="107"/>
      <c r="G198" s="107"/>
      <c r="H198" s="107"/>
      <c r="I198" s="107"/>
      <c r="K198" s="3"/>
      <c r="L198" s="3"/>
      <c r="M198" s="3"/>
      <c r="N198" s="3"/>
      <c r="O198" s="3"/>
      <c r="P198" s="3"/>
      <c r="Q198" s="3"/>
      <c r="R198" s="3"/>
      <c r="S198" s="3"/>
      <c r="U198" s="3"/>
      <c r="V198" s="3"/>
      <c r="W198" s="3"/>
      <c r="Y198" s="3"/>
      <c r="Z198" s="3"/>
      <c r="AA198" s="3"/>
    </row>
    <row r="199" ht="14.25" customHeight="1">
      <c r="A199" s="2"/>
      <c r="B199" s="107"/>
      <c r="C199" s="2"/>
      <c r="D199" s="107"/>
      <c r="E199" s="107"/>
      <c r="F199" s="107"/>
      <c r="G199" s="107"/>
      <c r="H199" s="107"/>
      <c r="I199" s="107"/>
      <c r="K199" s="3"/>
      <c r="L199" s="3"/>
      <c r="M199" s="3"/>
      <c r="N199" s="3"/>
      <c r="O199" s="3"/>
      <c r="P199" s="3"/>
      <c r="Q199" s="3"/>
      <c r="R199" s="3"/>
      <c r="S199" s="3"/>
      <c r="U199" s="3"/>
      <c r="V199" s="3"/>
      <c r="W199" s="3"/>
      <c r="Y199" s="3"/>
      <c r="Z199" s="3"/>
      <c r="AA199" s="3"/>
    </row>
    <row r="200" ht="14.25" customHeight="1">
      <c r="A200" s="2"/>
      <c r="B200" s="107"/>
      <c r="C200" s="2"/>
      <c r="D200" s="107"/>
      <c r="E200" s="107"/>
      <c r="F200" s="107"/>
      <c r="G200" s="107"/>
      <c r="H200" s="107"/>
      <c r="I200" s="107"/>
      <c r="K200" s="3"/>
      <c r="L200" s="3"/>
      <c r="M200" s="3"/>
      <c r="N200" s="3"/>
      <c r="O200" s="3"/>
      <c r="P200" s="3"/>
      <c r="Q200" s="3"/>
      <c r="R200" s="3"/>
      <c r="S200" s="3"/>
      <c r="U200" s="3"/>
      <c r="V200" s="3"/>
      <c r="W200" s="3"/>
      <c r="Y200" s="3"/>
      <c r="Z200" s="3"/>
      <c r="AA200" s="3"/>
    </row>
    <row r="201" ht="14.25" customHeight="1">
      <c r="A201" s="2"/>
      <c r="B201" s="107"/>
      <c r="C201" s="2"/>
      <c r="D201" s="107"/>
      <c r="E201" s="107"/>
      <c r="F201" s="107"/>
      <c r="G201" s="107"/>
      <c r="H201" s="107"/>
      <c r="I201" s="107"/>
      <c r="K201" s="3"/>
      <c r="L201" s="3"/>
      <c r="M201" s="3"/>
      <c r="N201" s="3"/>
      <c r="O201" s="3"/>
      <c r="P201" s="3"/>
      <c r="Q201" s="3"/>
      <c r="R201" s="3"/>
      <c r="S201" s="3"/>
      <c r="U201" s="3"/>
      <c r="V201" s="3"/>
      <c r="W201" s="3"/>
      <c r="Y201" s="3"/>
      <c r="Z201" s="3"/>
      <c r="AA201" s="3"/>
    </row>
    <row r="202" ht="14.25" customHeight="1">
      <c r="A202" s="2"/>
      <c r="B202" s="107"/>
      <c r="C202" s="2"/>
      <c r="D202" s="107"/>
      <c r="E202" s="107"/>
      <c r="F202" s="107"/>
      <c r="G202" s="107"/>
      <c r="H202" s="107"/>
      <c r="I202" s="107"/>
      <c r="K202" s="3"/>
      <c r="L202" s="3"/>
      <c r="M202" s="3"/>
      <c r="N202" s="3"/>
      <c r="O202" s="3"/>
      <c r="P202" s="3"/>
      <c r="Q202" s="3"/>
      <c r="R202" s="3"/>
      <c r="S202" s="3"/>
      <c r="U202" s="3"/>
      <c r="V202" s="3"/>
      <c r="W202" s="3"/>
      <c r="Y202" s="3"/>
      <c r="Z202" s="3"/>
      <c r="AA202" s="3"/>
    </row>
    <row r="203" ht="14.25" customHeight="1">
      <c r="A203" s="2"/>
      <c r="B203" s="107"/>
      <c r="C203" s="2"/>
      <c r="D203" s="107"/>
      <c r="E203" s="107"/>
      <c r="F203" s="107"/>
      <c r="G203" s="107"/>
      <c r="H203" s="107"/>
      <c r="I203" s="107"/>
      <c r="K203" s="3"/>
      <c r="L203" s="3"/>
      <c r="M203" s="3"/>
      <c r="N203" s="3"/>
      <c r="O203" s="3"/>
      <c r="P203" s="3"/>
      <c r="Q203" s="3"/>
      <c r="R203" s="3"/>
      <c r="S203" s="3"/>
      <c r="U203" s="3"/>
      <c r="V203" s="3"/>
      <c r="W203" s="3"/>
      <c r="Y203" s="3"/>
      <c r="Z203" s="3"/>
      <c r="AA203" s="3"/>
    </row>
    <row r="204" ht="14.25" customHeight="1">
      <c r="A204" s="2"/>
      <c r="B204" s="107"/>
      <c r="C204" s="2"/>
      <c r="D204" s="107"/>
      <c r="E204" s="107"/>
      <c r="F204" s="107"/>
      <c r="G204" s="107"/>
      <c r="H204" s="107"/>
      <c r="I204" s="107"/>
      <c r="K204" s="3"/>
      <c r="L204" s="3"/>
      <c r="M204" s="3"/>
      <c r="N204" s="3"/>
      <c r="O204" s="3"/>
      <c r="P204" s="3"/>
      <c r="Q204" s="3"/>
      <c r="R204" s="3"/>
      <c r="S204" s="3"/>
      <c r="U204" s="3"/>
      <c r="V204" s="3"/>
      <c r="W204" s="3"/>
      <c r="Y204" s="3"/>
      <c r="Z204" s="3"/>
      <c r="AA204" s="3"/>
    </row>
    <row r="205" ht="14.25" customHeight="1">
      <c r="A205" s="2"/>
      <c r="B205" s="107"/>
      <c r="C205" s="2"/>
      <c r="D205" s="107"/>
      <c r="E205" s="107"/>
      <c r="F205" s="107"/>
      <c r="G205" s="107"/>
      <c r="H205" s="107"/>
      <c r="I205" s="107"/>
      <c r="K205" s="3"/>
      <c r="L205" s="3"/>
      <c r="M205" s="3"/>
      <c r="N205" s="3"/>
      <c r="O205" s="3"/>
      <c r="P205" s="3"/>
      <c r="Q205" s="3"/>
      <c r="R205" s="3"/>
      <c r="S205" s="3"/>
      <c r="U205" s="3"/>
      <c r="V205" s="3"/>
      <c r="W205" s="3"/>
      <c r="Y205" s="3"/>
      <c r="Z205" s="3"/>
      <c r="AA205" s="3"/>
    </row>
    <row r="206" ht="14.25" customHeight="1">
      <c r="A206" s="2"/>
      <c r="B206" s="107"/>
      <c r="C206" s="2"/>
      <c r="D206" s="107"/>
      <c r="E206" s="107"/>
      <c r="F206" s="107"/>
      <c r="G206" s="107"/>
      <c r="H206" s="107"/>
      <c r="I206" s="107"/>
      <c r="K206" s="3"/>
      <c r="L206" s="3"/>
      <c r="M206" s="3"/>
      <c r="N206" s="3"/>
      <c r="O206" s="3"/>
      <c r="P206" s="3"/>
      <c r="Q206" s="3"/>
      <c r="R206" s="3"/>
      <c r="S206" s="3"/>
      <c r="U206" s="3"/>
      <c r="V206" s="3"/>
      <c r="W206" s="3"/>
      <c r="Y206" s="3"/>
      <c r="Z206" s="3"/>
      <c r="AA206" s="3"/>
    </row>
    <row r="207" ht="14.25" customHeight="1">
      <c r="A207" s="2"/>
      <c r="B207" s="107"/>
      <c r="C207" s="2"/>
      <c r="D207" s="107"/>
      <c r="E207" s="107"/>
      <c r="F207" s="107"/>
      <c r="G207" s="107"/>
      <c r="H207" s="107"/>
      <c r="I207" s="107"/>
      <c r="K207" s="3"/>
      <c r="L207" s="3"/>
      <c r="M207" s="3"/>
      <c r="N207" s="3"/>
      <c r="O207" s="3"/>
      <c r="P207" s="3"/>
      <c r="Q207" s="3"/>
      <c r="R207" s="3"/>
      <c r="S207" s="3"/>
      <c r="U207" s="3"/>
      <c r="V207" s="3"/>
      <c r="W207" s="3"/>
      <c r="Y207" s="3"/>
      <c r="Z207" s="3"/>
      <c r="AA207" s="3"/>
    </row>
    <row r="208" ht="14.25" customHeight="1">
      <c r="A208" s="2"/>
      <c r="B208" s="107"/>
      <c r="C208" s="2"/>
      <c r="D208" s="107"/>
      <c r="E208" s="107"/>
      <c r="F208" s="107"/>
      <c r="G208" s="107"/>
      <c r="H208" s="107"/>
      <c r="I208" s="107"/>
      <c r="K208" s="3"/>
      <c r="L208" s="3"/>
      <c r="M208" s="3"/>
      <c r="N208" s="3"/>
      <c r="O208" s="3"/>
      <c r="P208" s="3"/>
      <c r="Q208" s="3"/>
      <c r="R208" s="3"/>
      <c r="S208" s="3"/>
      <c r="U208" s="3"/>
      <c r="V208" s="3"/>
      <c r="W208" s="3"/>
      <c r="Y208" s="3"/>
      <c r="Z208" s="3"/>
      <c r="AA208" s="3"/>
    </row>
    <row r="209" ht="14.25" customHeight="1">
      <c r="A209" s="2"/>
      <c r="B209" s="107"/>
      <c r="C209" s="2"/>
      <c r="D209" s="107"/>
      <c r="E209" s="107"/>
      <c r="F209" s="107"/>
      <c r="G209" s="107"/>
      <c r="H209" s="107"/>
      <c r="I209" s="107"/>
      <c r="K209" s="3"/>
      <c r="L209" s="3"/>
      <c r="M209" s="3"/>
      <c r="N209" s="3"/>
      <c r="O209" s="3"/>
      <c r="P209" s="3"/>
      <c r="Q209" s="3"/>
      <c r="R209" s="3"/>
      <c r="S209" s="3"/>
      <c r="U209" s="3"/>
      <c r="V209" s="3"/>
      <c r="W209" s="3"/>
      <c r="Y209" s="3"/>
      <c r="Z209" s="3"/>
      <c r="AA209" s="3"/>
    </row>
    <row r="210" ht="14.25" customHeight="1">
      <c r="A210" s="2"/>
      <c r="B210" s="107"/>
      <c r="C210" s="2"/>
      <c r="D210" s="107"/>
      <c r="E210" s="107"/>
      <c r="F210" s="107"/>
      <c r="G210" s="107"/>
      <c r="H210" s="107"/>
      <c r="I210" s="107"/>
      <c r="K210" s="3"/>
      <c r="L210" s="3"/>
      <c r="M210" s="3"/>
      <c r="N210" s="3"/>
      <c r="O210" s="3"/>
      <c r="P210" s="3"/>
      <c r="Q210" s="3"/>
      <c r="R210" s="3"/>
      <c r="S210" s="3"/>
      <c r="U210" s="3"/>
      <c r="V210" s="3"/>
      <c r="W210" s="3"/>
      <c r="Y210" s="3"/>
      <c r="Z210" s="3"/>
      <c r="AA210" s="3"/>
    </row>
    <row r="211" ht="14.25" customHeight="1">
      <c r="A211" s="2"/>
      <c r="B211" s="107"/>
      <c r="C211" s="2"/>
      <c r="D211" s="107"/>
      <c r="E211" s="107"/>
      <c r="F211" s="107"/>
      <c r="G211" s="107"/>
      <c r="H211" s="107"/>
      <c r="I211" s="107"/>
      <c r="K211" s="3"/>
      <c r="L211" s="3"/>
      <c r="M211" s="3"/>
      <c r="N211" s="3"/>
      <c r="O211" s="3"/>
      <c r="P211" s="3"/>
      <c r="Q211" s="3"/>
      <c r="R211" s="3"/>
      <c r="S211" s="3"/>
      <c r="U211" s="3"/>
      <c r="V211" s="3"/>
      <c r="W211" s="3"/>
      <c r="Y211" s="3"/>
      <c r="Z211" s="3"/>
      <c r="AA211" s="3"/>
    </row>
    <row r="212" ht="14.25" customHeight="1">
      <c r="A212" s="2"/>
      <c r="B212" s="107"/>
      <c r="C212" s="2"/>
      <c r="D212" s="107"/>
      <c r="E212" s="107"/>
      <c r="F212" s="107"/>
      <c r="G212" s="107"/>
      <c r="H212" s="107"/>
      <c r="I212" s="107"/>
      <c r="K212" s="3"/>
      <c r="L212" s="3"/>
      <c r="M212" s="3"/>
      <c r="N212" s="3"/>
      <c r="O212" s="3"/>
      <c r="P212" s="3"/>
      <c r="Q212" s="3"/>
      <c r="R212" s="3"/>
      <c r="S212" s="3"/>
      <c r="U212" s="3"/>
      <c r="V212" s="3"/>
      <c r="W212" s="3"/>
      <c r="Y212" s="3"/>
      <c r="Z212" s="3"/>
      <c r="AA212" s="3"/>
    </row>
    <row r="213" ht="14.25" customHeight="1">
      <c r="A213" s="2"/>
      <c r="B213" s="107"/>
      <c r="C213" s="2"/>
      <c r="D213" s="107"/>
      <c r="E213" s="107"/>
      <c r="F213" s="107"/>
      <c r="G213" s="107"/>
      <c r="H213" s="107"/>
      <c r="I213" s="107"/>
      <c r="K213" s="3"/>
      <c r="L213" s="3"/>
      <c r="M213" s="3"/>
      <c r="N213" s="3"/>
      <c r="O213" s="3"/>
      <c r="P213" s="3"/>
      <c r="Q213" s="3"/>
      <c r="R213" s="3"/>
      <c r="S213" s="3"/>
      <c r="U213" s="3"/>
      <c r="V213" s="3"/>
      <c r="W213" s="3"/>
      <c r="Y213" s="3"/>
      <c r="Z213" s="3"/>
      <c r="AA213" s="3"/>
    </row>
    <row r="214" ht="14.25" customHeight="1">
      <c r="A214" s="2"/>
      <c r="B214" s="107"/>
      <c r="C214" s="2"/>
      <c r="D214" s="107"/>
      <c r="E214" s="107"/>
      <c r="F214" s="107"/>
      <c r="G214" s="107"/>
      <c r="H214" s="107"/>
      <c r="I214" s="107"/>
      <c r="K214" s="3"/>
      <c r="L214" s="3"/>
      <c r="M214" s="3"/>
      <c r="N214" s="3"/>
      <c r="O214" s="3"/>
      <c r="P214" s="3"/>
      <c r="Q214" s="3"/>
      <c r="R214" s="3"/>
      <c r="S214" s="3"/>
      <c r="U214" s="3"/>
      <c r="V214" s="3"/>
      <c r="W214" s="3"/>
      <c r="Y214" s="3"/>
      <c r="Z214" s="3"/>
      <c r="AA214" s="3"/>
    </row>
    <row r="215" ht="14.25" customHeight="1">
      <c r="A215" s="2"/>
      <c r="B215" s="107"/>
      <c r="C215" s="2"/>
      <c r="D215" s="107"/>
      <c r="E215" s="107"/>
      <c r="F215" s="107"/>
      <c r="G215" s="107"/>
      <c r="H215" s="107"/>
      <c r="I215" s="107"/>
      <c r="K215" s="3"/>
      <c r="L215" s="3"/>
      <c r="M215" s="3"/>
      <c r="N215" s="3"/>
      <c r="O215" s="3"/>
      <c r="P215" s="3"/>
      <c r="Q215" s="3"/>
      <c r="R215" s="3"/>
      <c r="S215" s="3"/>
      <c r="U215" s="3"/>
      <c r="V215" s="3"/>
      <c r="W215" s="3"/>
      <c r="Y215" s="3"/>
      <c r="Z215" s="3"/>
      <c r="AA215" s="3"/>
    </row>
    <row r="216" ht="14.25" customHeight="1">
      <c r="A216" s="2"/>
      <c r="B216" s="107"/>
      <c r="C216" s="2"/>
      <c r="D216" s="107"/>
      <c r="E216" s="107"/>
      <c r="F216" s="107"/>
      <c r="G216" s="107"/>
      <c r="H216" s="107"/>
      <c r="I216" s="107"/>
      <c r="K216" s="3"/>
      <c r="L216" s="3"/>
      <c r="M216" s="3"/>
      <c r="N216" s="3"/>
      <c r="O216" s="3"/>
      <c r="P216" s="3"/>
      <c r="Q216" s="3"/>
      <c r="R216" s="3"/>
      <c r="S216" s="3"/>
      <c r="U216" s="3"/>
      <c r="V216" s="3"/>
      <c r="W216" s="3"/>
      <c r="Y216" s="3"/>
      <c r="Z216" s="3"/>
      <c r="AA216" s="3"/>
    </row>
    <row r="217" ht="14.25" customHeight="1">
      <c r="A217" s="2"/>
      <c r="B217" s="107"/>
      <c r="C217" s="2"/>
      <c r="D217" s="107"/>
      <c r="E217" s="107"/>
      <c r="F217" s="107"/>
      <c r="G217" s="107"/>
      <c r="H217" s="107"/>
      <c r="I217" s="107"/>
      <c r="K217" s="3"/>
      <c r="L217" s="3"/>
      <c r="M217" s="3"/>
      <c r="N217" s="3"/>
      <c r="O217" s="3"/>
      <c r="P217" s="3"/>
      <c r="Q217" s="3"/>
      <c r="R217" s="3"/>
      <c r="S217" s="3"/>
      <c r="U217" s="3"/>
      <c r="V217" s="3"/>
      <c r="W217" s="3"/>
      <c r="Y217" s="3"/>
      <c r="Z217" s="3"/>
      <c r="AA217" s="3"/>
    </row>
    <row r="218" ht="14.25" customHeight="1">
      <c r="A218" s="2"/>
      <c r="B218" s="107"/>
      <c r="C218" s="2"/>
      <c r="D218" s="107"/>
      <c r="E218" s="107"/>
      <c r="F218" s="107"/>
      <c r="G218" s="107"/>
      <c r="H218" s="107"/>
      <c r="I218" s="107"/>
      <c r="K218" s="3"/>
      <c r="L218" s="3"/>
      <c r="M218" s="3"/>
      <c r="N218" s="3"/>
      <c r="O218" s="3"/>
      <c r="P218" s="3"/>
      <c r="Q218" s="3"/>
      <c r="R218" s="3"/>
      <c r="S218" s="3"/>
      <c r="U218" s="3"/>
      <c r="V218" s="3"/>
      <c r="W218" s="3"/>
      <c r="Y218" s="3"/>
      <c r="Z218" s="3"/>
      <c r="AA218" s="3"/>
    </row>
    <row r="219" ht="14.25" customHeight="1">
      <c r="A219" s="2"/>
      <c r="B219" s="107"/>
      <c r="C219" s="2"/>
      <c r="D219" s="107"/>
      <c r="E219" s="107"/>
      <c r="F219" s="107"/>
      <c r="G219" s="107"/>
      <c r="H219" s="107"/>
      <c r="I219" s="107"/>
      <c r="K219" s="3"/>
      <c r="L219" s="3"/>
      <c r="M219" s="3"/>
      <c r="N219" s="3"/>
      <c r="O219" s="3"/>
      <c r="P219" s="3"/>
      <c r="Q219" s="3"/>
      <c r="R219" s="3"/>
      <c r="S219" s="3"/>
      <c r="U219" s="3"/>
      <c r="V219" s="3"/>
      <c r="W219" s="3"/>
      <c r="Y219" s="3"/>
      <c r="Z219" s="3"/>
      <c r="AA219" s="3"/>
    </row>
    <row r="220" ht="14.25" customHeight="1">
      <c r="A220" s="2"/>
      <c r="B220" s="107"/>
      <c r="C220" s="2"/>
      <c r="D220" s="107"/>
      <c r="E220" s="107"/>
      <c r="F220" s="107"/>
      <c r="G220" s="107"/>
      <c r="H220" s="107"/>
      <c r="I220" s="107"/>
      <c r="K220" s="3"/>
      <c r="L220" s="3"/>
      <c r="M220" s="3"/>
      <c r="N220" s="3"/>
      <c r="O220" s="3"/>
      <c r="P220" s="3"/>
      <c r="Q220" s="3"/>
      <c r="R220" s="3"/>
      <c r="S220" s="3"/>
      <c r="U220" s="3"/>
      <c r="V220" s="3"/>
      <c r="W220" s="3"/>
      <c r="Y220" s="3"/>
      <c r="Z220" s="3"/>
      <c r="AA220" s="3"/>
    </row>
    <row r="221" ht="14.25" customHeight="1">
      <c r="A221" s="2"/>
      <c r="B221" s="107"/>
      <c r="C221" s="2"/>
      <c r="D221" s="107"/>
      <c r="E221" s="107"/>
      <c r="F221" s="107"/>
      <c r="G221" s="107"/>
      <c r="H221" s="107"/>
      <c r="I221" s="107"/>
      <c r="K221" s="3"/>
      <c r="L221" s="3"/>
      <c r="M221" s="3"/>
      <c r="N221" s="3"/>
      <c r="O221" s="3"/>
      <c r="P221" s="3"/>
      <c r="Q221" s="3"/>
      <c r="R221" s="3"/>
      <c r="S221" s="3"/>
      <c r="U221" s="3"/>
      <c r="V221" s="3"/>
      <c r="W221" s="3"/>
      <c r="Y221" s="3"/>
      <c r="Z221" s="3"/>
      <c r="AA221" s="3"/>
    </row>
    <row r="222" ht="14.25" customHeight="1">
      <c r="A222" s="2"/>
      <c r="B222" s="107"/>
      <c r="C222" s="2"/>
      <c r="D222" s="107"/>
      <c r="E222" s="107"/>
      <c r="F222" s="107"/>
      <c r="G222" s="107"/>
      <c r="H222" s="107"/>
      <c r="I222" s="107"/>
      <c r="K222" s="3"/>
      <c r="L222" s="3"/>
      <c r="M222" s="3"/>
      <c r="N222" s="3"/>
      <c r="O222" s="3"/>
      <c r="P222" s="3"/>
      <c r="Q222" s="3"/>
      <c r="R222" s="3"/>
      <c r="S222" s="3"/>
      <c r="U222" s="3"/>
      <c r="V222" s="3"/>
      <c r="W222" s="3"/>
      <c r="Y222" s="3"/>
      <c r="Z222" s="3"/>
      <c r="AA222" s="3"/>
    </row>
    <row r="223" ht="14.25" customHeight="1">
      <c r="A223" s="2"/>
      <c r="B223" s="107"/>
      <c r="C223" s="2"/>
      <c r="D223" s="107"/>
      <c r="E223" s="107"/>
      <c r="F223" s="107"/>
      <c r="G223" s="107"/>
      <c r="H223" s="107"/>
      <c r="I223" s="107"/>
      <c r="K223" s="3"/>
      <c r="L223" s="3"/>
      <c r="M223" s="3"/>
      <c r="N223" s="3"/>
      <c r="O223" s="3"/>
      <c r="P223" s="3"/>
      <c r="Q223" s="3"/>
      <c r="R223" s="3"/>
      <c r="S223" s="3"/>
      <c r="U223" s="3"/>
      <c r="V223" s="3"/>
      <c r="W223" s="3"/>
      <c r="Y223" s="3"/>
      <c r="Z223" s="3"/>
      <c r="AA223" s="3"/>
    </row>
    <row r="224" ht="14.25" customHeight="1">
      <c r="A224" s="2"/>
      <c r="B224" s="107"/>
      <c r="C224" s="2"/>
      <c r="D224" s="107"/>
      <c r="E224" s="107"/>
      <c r="F224" s="107"/>
      <c r="G224" s="107"/>
      <c r="H224" s="107"/>
      <c r="I224" s="107"/>
      <c r="K224" s="3"/>
      <c r="L224" s="3"/>
      <c r="M224" s="3"/>
      <c r="N224" s="3"/>
      <c r="O224" s="3"/>
      <c r="P224" s="3"/>
      <c r="Q224" s="3"/>
      <c r="R224" s="3"/>
      <c r="S224" s="3"/>
      <c r="U224" s="3"/>
      <c r="V224" s="3"/>
      <c r="W224" s="3"/>
      <c r="Y224" s="3"/>
      <c r="Z224" s="3"/>
      <c r="AA224" s="3"/>
    </row>
    <row r="225" ht="14.25" customHeight="1">
      <c r="A225" s="2"/>
      <c r="B225" s="107"/>
      <c r="C225" s="2"/>
      <c r="D225" s="107"/>
      <c r="E225" s="107"/>
      <c r="F225" s="107"/>
      <c r="G225" s="107"/>
      <c r="H225" s="107"/>
      <c r="I225" s="107"/>
      <c r="K225" s="3"/>
      <c r="L225" s="3"/>
      <c r="M225" s="3"/>
      <c r="N225" s="3"/>
      <c r="O225" s="3"/>
      <c r="P225" s="3"/>
      <c r="Q225" s="3"/>
      <c r="R225" s="3"/>
      <c r="S225" s="3"/>
      <c r="U225" s="3"/>
      <c r="V225" s="3"/>
      <c r="W225" s="3"/>
      <c r="Y225" s="3"/>
      <c r="Z225" s="3"/>
      <c r="AA225" s="3"/>
    </row>
    <row r="226" ht="14.25" customHeight="1">
      <c r="A226" s="2"/>
      <c r="B226" s="107"/>
      <c r="C226" s="2"/>
      <c r="D226" s="107"/>
      <c r="E226" s="107"/>
      <c r="F226" s="107"/>
      <c r="G226" s="107"/>
      <c r="H226" s="107"/>
      <c r="I226" s="107"/>
      <c r="K226" s="3"/>
      <c r="L226" s="3"/>
      <c r="M226" s="3"/>
      <c r="N226" s="3"/>
      <c r="O226" s="3"/>
      <c r="P226" s="3"/>
      <c r="Q226" s="3"/>
      <c r="R226" s="3"/>
      <c r="S226" s="3"/>
      <c r="U226" s="3"/>
      <c r="V226" s="3"/>
      <c r="W226" s="3"/>
      <c r="Y226" s="3"/>
      <c r="Z226" s="3"/>
      <c r="AA226" s="3"/>
    </row>
    <row r="227" ht="14.25" customHeight="1">
      <c r="A227" s="2"/>
      <c r="B227" s="107"/>
      <c r="C227" s="2"/>
      <c r="D227" s="107"/>
      <c r="E227" s="107"/>
      <c r="F227" s="107"/>
      <c r="G227" s="107"/>
      <c r="H227" s="107"/>
      <c r="I227" s="107"/>
      <c r="K227" s="3"/>
      <c r="L227" s="3"/>
      <c r="M227" s="3"/>
      <c r="N227" s="3"/>
      <c r="O227" s="3"/>
      <c r="P227" s="3"/>
      <c r="Q227" s="3"/>
      <c r="R227" s="3"/>
      <c r="S227" s="3"/>
      <c r="U227" s="3"/>
      <c r="V227" s="3"/>
      <c r="W227" s="3"/>
      <c r="Y227" s="3"/>
      <c r="Z227" s="3"/>
      <c r="AA227" s="3"/>
    </row>
    <row r="228" ht="14.25" customHeight="1">
      <c r="A228" s="2"/>
      <c r="B228" s="107"/>
      <c r="C228" s="2"/>
      <c r="D228" s="107"/>
      <c r="E228" s="107"/>
      <c r="F228" s="107"/>
      <c r="G228" s="107"/>
      <c r="H228" s="107"/>
      <c r="I228" s="107"/>
      <c r="K228" s="3"/>
      <c r="L228" s="3"/>
      <c r="M228" s="3"/>
      <c r="N228" s="3"/>
      <c r="O228" s="3"/>
      <c r="P228" s="3"/>
      <c r="Q228" s="3"/>
      <c r="R228" s="3"/>
      <c r="S228" s="3"/>
      <c r="U228" s="3"/>
      <c r="V228" s="3"/>
      <c r="W228" s="3"/>
      <c r="Y228" s="3"/>
      <c r="Z228" s="3"/>
      <c r="AA228" s="3"/>
    </row>
    <row r="229" ht="14.25" customHeight="1">
      <c r="A229" s="2"/>
      <c r="B229" s="107"/>
      <c r="C229" s="2"/>
      <c r="D229" s="107"/>
      <c r="E229" s="107"/>
      <c r="F229" s="107"/>
      <c r="G229" s="107"/>
      <c r="H229" s="107"/>
      <c r="I229" s="107"/>
      <c r="K229" s="3"/>
      <c r="L229" s="3"/>
      <c r="M229" s="3"/>
      <c r="N229" s="3"/>
      <c r="O229" s="3"/>
      <c r="P229" s="3"/>
      <c r="Q229" s="3"/>
      <c r="R229" s="3"/>
      <c r="S229" s="3"/>
      <c r="U229" s="3"/>
      <c r="V229" s="3"/>
      <c r="W229" s="3"/>
      <c r="Y229" s="3"/>
      <c r="Z229" s="3"/>
      <c r="AA229" s="3"/>
    </row>
    <row r="230" ht="14.25" customHeight="1">
      <c r="A230" s="2"/>
      <c r="B230" s="107"/>
      <c r="C230" s="2"/>
      <c r="D230" s="107"/>
      <c r="E230" s="107"/>
      <c r="F230" s="107"/>
      <c r="G230" s="107"/>
      <c r="H230" s="107"/>
      <c r="I230" s="107"/>
      <c r="K230" s="3"/>
      <c r="L230" s="3"/>
      <c r="M230" s="3"/>
      <c r="N230" s="3"/>
      <c r="O230" s="3"/>
      <c r="P230" s="3"/>
      <c r="Q230" s="3"/>
      <c r="R230" s="3"/>
      <c r="S230" s="3"/>
      <c r="U230" s="3"/>
      <c r="V230" s="3"/>
      <c r="W230" s="3"/>
      <c r="Y230" s="3"/>
      <c r="Z230" s="3"/>
      <c r="AA230" s="3"/>
    </row>
    <row r="231" ht="14.25" customHeight="1">
      <c r="A231" s="2"/>
      <c r="B231" s="107"/>
      <c r="C231" s="2"/>
      <c r="D231" s="107"/>
      <c r="E231" s="107"/>
      <c r="F231" s="107"/>
      <c r="G231" s="107"/>
      <c r="H231" s="107"/>
      <c r="I231" s="107"/>
      <c r="K231" s="3"/>
      <c r="L231" s="3"/>
      <c r="M231" s="3"/>
      <c r="N231" s="3"/>
      <c r="O231" s="3"/>
      <c r="P231" s="3"/>
      <c r="Q231" s="3"/>
      <c r="R231" s="3"/>
      <c r="S231" s="3"/>
      <c r="U231" s="3"/>
      <c r="V231" s="3"/>
      <c r="W231" s="3"/>
      <c r="Y231" s="3"/>
      <c r="Z231" s="3"/>
      <c r="AA231" s="3"/>
    </row>
    <row r="232" ht="14.25" customHeight="1">
      <c r="A232" s="2"/>
      <c r="B232" s="107"/>
      <c r="C232" s="2"/>
      <c r="D232" s="107"/>
      <c r="E232" s="107"/>
      <c r="F232" s="107"/>
      <c r="G232" s="107"/>
      <c r="H232" s="107"/>
      <c r="I232" s="107"/>
      <c r="K232" s="3"/>
      <c r="L232" s="3"/>
      <c r="M232" s="3"/>
      <c r="N232" s="3"/>
      <c r="O232" s="3"/>
      <c r="P232" s="3"/>
      <c r="Q232" s="3"/>
      <c r="R232" s="3"/>
      <c r="S232" s="3"/>
      <c r="U232" s="3"/>
      <c r="V232" s="3"/>
      <c r="W232" s="3"/>
      <c r="Y232" s="3"/>
      <c r="Z232" s="3"/>
      <c r="AA232" s="3"/>
    </row>
    <row r="233" ht="14.25" customHeight="1">
      <c r="A233" s="2"/>
      <c r="B233" s="107"/>
      <c r="C233" s="2"/>
      <c r="D233" s="107"/>
      <c r="E233" s="107"/>
      <c r="F233" s="107"/>
      <c r="G233" s="107"/>
      <c r="H233" s="107"/>
      <c r="I233" s="107"/>
      <c r="K233" s="3"/>
      <c r="L233" s="3"/>
      <c r="M233" s="3"/>
      <c r="N233" s="3"/>
      <c r="O233" s="3"/>
      <c r="P233" s="3"/>
      <c r="Q233" s="3"/>
      <c r="R233" s="3"/>
      <c r="S233" s="3"/>
      <c r="U233" s="3"/>
      <c r="V233" s="3"/>
      <c r="W233" s="3"/>
      <c r="Y233" s="3"/>
      <c r="Z233" s="3"/>
      <c r="AA233" s="3"/>
    </row>
    <row r="234" ht="14.25" customHeight="1">
      <c r="A234" s="2"/>
      <c r="B234" s="107"/>
      <c r="C234" s="2"/>
      <c r="D234" s="107"/>
      <c r="E234" s="107"/>
      <c r="F234" s="107"/>
      <c r="G234" s="107"/>
      <c r="H234" s="107"/>
      <c r="I234" s="107"/>
      <c r="K234" s="3"/>
      <c r="L234" s="3"/>
      <c r="M234" s="3"/>
      <c r="N234" s="3"/>
      <c r="O234" s="3"/>
      <c r="P234" s="3"/>
      <c r="Q234" s="3"/>
      <c r="R234" s="3"/>
      <c r="S234" s="3"/>
      <c r="U234" s="3"/>
      <c r="V234" s="3"/>
      <c r="W234" s="3"/>
      <c r="Y234" s="3"/>
      <c r="Z234" s="3"/>
      <c r="AA234" s="3"/>
    </row>
    <row r="235" ht="14.25" customHeight="1">
      <c r="A235" s="2"/>
      <c r="B235" s="107"/>
      <c r="C235" s="2"/>
      <c r="D235" s="107"/>
      <c r="E235" s="107"/>
      <c r="F235" s="107"/>
      <c r="G235" s="107"/>
      <c r="H235" s="107"/>
      <c r="I235" s="107"/>
      <c r="K235" s="3"/>
      <c r="L235" s="3"/>
      <c r="M235" s="3"/>
      <c r="N235" s="3"/>
      <c r="O235" s="3"/>
      <c r="P235" s="3"/>
      <c r="Q235" s="3"/>
      <c r="R235" s="3"/>
      <c r="S235" s="3"/>
      <c r="U235" s="3"/>
      <c r="V235" s="3"/>
      <c r="W235" s="3"/>
      <c r="Y235" s="3"/>
      <c r="Z235" s="3"/>
      <c r="AA235" s="3"/>
    </row>
    <row r="236" ht="14.25" customHeight="1">
      <c r="A236" s="2"/>
      <c r="B236" s="107"/>
      <c r="C236" s="2"/>
      <c r="D236" s="107"/>
      <c r="E236" s="107"/>
      <c r="F236" s="107"/>
      <c r="G236" s="107"/>
      <c r="H236" s="107"/>
      <c r="I236" s="107"/>
      <c r="K236" s="3"/>
      <c r="L236" s="3"/>
      <c r="M236" s="3"/>
      <c r="N236" s="3"/>
      <c r="O236" s="3"/>
      <c r="P236" s="3"/>
      <c r="Q236" s="3"/>
      <c r="R236" s="3"/>
      <c r="S236" s="3"/>
      <c r="U236" s="3"/>
      <c r="V236" s="3"/>
      <c r="W236" s="3"/>
      <c r="Y236" s="3"/>
      <c r="Z236" s="3"/>
      <c r="AA236" s="3"/>
    </row>
    <row r="237" ht="14.25" customHeight="1">
      <c r="A237" s="2"/>
      <c r="B237" s="107"/>
      <c r="C237" s="2"/>
      <c r="D237" s="107"/>
      <c r="E237" s="107"/>
      <c r="F237" s="107"/>
      <c r="G237" s="107"/>
      <c r="H237" s="107"/>
      <c r="I237" s="107"/>
      <c r="K237" s="3"/>
      <c r="L237" s="3"/>
      <c r="M237" s="3"/>
      <c r="N237" s="3"/>
      <c r="O237" s="3"/>
      <c r="P237" s="3"/>
      <c r="Q237" s="3"/>
      <c r="R237" s="3"/>
      <c r="S237" s="3"/>
      <c r="U237" s="3"/>
      <c r="V237" s="3"/>
      <c r="W237" s="3"/>
      <c r="Y237" s="3"/>
      <c r="Z237" s="3"/>
      <c r="AA237" s="3"/>
    </row>
    <row r="238" ht="14.25" customHeight="1">
      <c r="A238" s="2"/>
      <c r="B238" s="107"/>
      <c r="C238" s="2"/>
      <c r="D238" s="107"/>
      <c r="E238" s="107"/>
      <c r="F238" s="107"/>
      <c r="G238" s="107"/>
      <c r="H238" s="107"/>
      <c r="I238" s="107"/>
      <c r="K238" s="3"/>
      <c r="L238" s="3"/>
      <c r="M238" s="3"/>
      <c r="N238" s="3"/>
      <c r="O238" s="3"/>
      <c r="P238" s="3"/>
      <c r="Q238" s="3"/>
      <c r="R238" s="3"/>
      <c r="S238" s="3"/>
      <c r="U238" s="3"/>
      <c r="V238" s="3"/>
      <c r="W238" s="3"/>
      <c r="Y238" s="3"/>
      <c r="Z238" s="3"/>
      <c r="AA238" s="3"/>
    </row>
    <row r="239" ht="14.25" customHeight="1">
      <c r="A239" s="2"/>
      <c r="B239" s="107"/>
      <c r="C239" s="2"/>
      <c r="D239" s="107"/>
      <c r="E239" s="107"/>
      <c r="F239" s="107"/>
      <c r="G239" s="107"/>
      <c r="H239" s="107"/>
      <c r="I239" s="107"/>
      <c r="K239" s="3"/>
      <c r="L239" s="3"/>
      <c r="M239" s="3"/>
      <c r="N239" s="3"/>
      <c r="O239" s="3"/>
      <c r="P239" s="3"/>
      <c r="Q239" s="3"/>
      <c r="R239" s="3"/>
      <c r="S239" s="3"/>
      <c r="U239" s="3"/>
      <c r="V239" s="3"/>
      <c r="W239" s="3"/>
      <c r="Y239" s="3"/>
      <c r="Z239" s="3"/>
      <c r="AA239" s="3"/>
    </row>
    <row r="240" ht="14.25" customHeight="1">
      <c r="A240" s="2"/>
      <c r="B240" s="107"/>
      <c r="C240" s="2"/>
      <c r="D240" s="107"/>
      <c r="E240" s="107"/>
      <c r="F240" s="107"/>
      <c r="G240" s="107"/>
      <c r="H240" s="107"/>
      <c r="I240" s="107"/>
      <c r="K240" s="3"/>
      <c r="L240" s="3"/>
      <c r="M240" s="3"/>
      <c r="N240" s="3"/>
      <c r="O240" s="3"/>
      <c r="P240" s="3"/>
      <c r="Q240" s="3"/>
      <c r="R240" s="3"/>
      <c r="S240" s="3"/>
      <c r="U240" s="3"/>
      <c r="V240" s="3"/>
      <c r="W240" s="3"/>
      <c r="Y240" s="3"/>
      <c r="Z240" s="3"/>
      <c r="AA240" s="3"/>
    </row>
    <row r="241" ht="14.25" customHeight="1">
      <c r="A241" s="2"/>
      <c r="B241" s="107"/>
      <c r="C241" s="2"/>
      <c r="D241" s="107"/>
      <c r="E241" s="107"/>
      <c r="F241" s="107"/>
      <c r="G241" s="107"/>
      <c r="H241" s="107"/>
      <c r="I241" s="107"/>
      <c r="K241" s="3"/>
      <c r="L241" s="3"/>
      <c r="M241" s="3"/>
      <c r="N241" s="3"/>
      <c r="O241" s="3"/>
      <c r="P241" s="3"/>
      <c r="Q241" s="3"/>
      <c r="R241" s="3"/>
      <c r="S241" s="3"/>
      <c r="U241" s="3"/>
      <c r="V241" s="3"/>
      <c r="W241" s="3"/>
      <c r="Y241" s="3"/>
      <c r="Z241" s="3"/>
      <c r="AA241" s="3"/>
    </row>
    <row r="242" ht="14.25" customHeight="1">
      <c r="A242" s="2"/>
      <c r="B242" s="107"/>
      <c r="C242" s="2"/>
      <c r="D242" s="107"/>
      <c r="E242" s="107"/>
      <c r="F242" s="107"/>
      <c r="G242" s="107"/>
      <c r="H242" s="107"/>
      <c r="I242" s="107"/>
      <c r="K242" s="3"/>
      <c r="L242" s="3"/>
      <c r="M242" s="3"/>
      <c r="N242" s="3"/>
      <c r="O242" s="3"/>
      <c r="P242" s="3"/>
      <c r="Q242" s="3"/>
      <c r="R242" s="3"/>
      <c r="S242" s="3"/>
      <c r="U242" s="3"/>
      <c r="V242" s="3"/>
      <c r="W242" s="3"/>
      <c r="Y242" s="3"/>
      <c r="Z242" s="3"/>
      <c r="AA242" s="3"/>
    </row>
    <row r="243" ht="14.25" customHeight="1">
      <c r="A243" s="2"/>
      <c r="B243" s="107"/>
      <c r="C243" s="2"/>
      <c r="D243" s="107"/>
      <c r="E243" s="107"/>
      <c r="F243" s="107"/>
      <c r="G243" s="107"/>
      <c r="H243" s="107"/>
      <c r="I243" s="107"/>
      <c r="K243" s="3"/>
      <c r="L243" s="3"/>
      <c r="M243" s="3"/>
      <c r="N243" s="3"/>
      <c r="O243" s="3"/>
      <c r="P243" s="3"/>
      <c r="Q243" s="3"/>
      <c r="R243" s="3"/>
      <c r="S243" s="3"/>
      <c r="U243" s="3"/>
      <c r="V243" s="3"/>
      <c r="W243" s="3"/>
      <c r="Y243" s="3"/>
      <c r="Z243" s="3"/>
      <c r="AA243" s="3"/>
    </row>
    <row r="244" ht="14.25" customHeight="1">
      <c r="A244" s="2"/>
      <c r="B244" s="107"/>
      <c r="C244" s="2"/>
      <c r="D244" s="107"/>
      <c r="E244" s="107"/>
      <c r="F244" s="107"/>
      <c r="G244" s="107"/>
      <c r="H244" s="107"/>
      <c r="I244" s="107"/>
      <c r="K244" s="3"/>
      <c r="L244" s="3"/>
      <c r="M244" s="3"/>
      <c r="N244" s="3"/>
      <c r="O244" s="3"/>
      <c r="P244" s="3"/>
      <c r="Q244" s="3"/>
      <c r="R244" s="3"/>
      <c r="S244" s="3"/>
      <c r="U244" s="3"/>
      <c r="V244" s="3"/>
      <c r="W244" s="3"/>
      <c r="Y244" s="3"/>
      <c r="Z244" s="3"/>
      <c r="AA244" s="3"/>
    </row>
    <row r="245" ht="14.25" customHeight="1">
      <c r="A245" s="2"/>
      <c r="B245" s="107"/>
      <c r="C245" s="2"/>
      <c r="D245" s="107"/>
      <c r="E245" s="107"/>
      <c r="F245" s="107"/>
      <c r="G245" s="107"/>
      <c r="H245" s="107"/>
      <c r="I245" s="107"/>
      <c r="K245" s="3"/>
      <c r="L245" s="3"/>
      <c r="M245" s="3"/>
      <c r="N245" s="3"/>
      <c r="O245" s="3"/>
      <c r="P245" s="3"/>
      <c r="Q245" s="3"/>
      <c r="R245" s="3"/>
      <c r="S245" s="3"/>
      <c r="U245" s="3"/>
      <c r="V245" s="3"/>
      <c r="W245" s="3"/>
      <c r="Y245" s="3"/>
      <c r="Z245" s="3"/>
      <c r="AA245" s="3"/>
    </row>
    <row r="246" ht="14.25" customHeight="1">
      <c r="A246" s="2"/>
      <c r="B246" s="107"/>
      <c r="C246" s="2"/>
      <c r="D246" s="107"/>
      <c r="E246" s="107"/>
      <c r="F246" s="107"/>
      <c r="G246" s="107"/>
      <c r="H246" s="107"/>
      <c r="I246" s="107"/>
      <c r="K246" s="3"/>
      <c r="L246" s="3"/>
      <c r="M246" s="3"/>
      <c r="N246" s="3"/>
      <c r="O246" s="3"/>
      <c r="P246" s="3"/>
      <c r="Q246" s="3"/>
      <c r="R246" s="3"/>
      <c r="S246" s="3"/>
      <c r="U246" s="3"/>
      <c r="V246" s="3"/>
      <c r="W246" s="3"/>
      <c r="Y246" s="3"/>
      <c r="Z246" s="3"/>
      <c r="AA246" s="3"/>
    </row>
    <row r="247" ht="14.25" customHeight="1">
      <c r="A247" s="2"/>
      <c r="B247" s="107"/>
      <c r="C247" s="2"/>
      <c r="D247" s="107"/>
      <c r="E247" s="107"/>
      <c r="F247" s="107"/>
      <c r="G247" s="107"/>
      <c r="H247" s="107"/>
      <c r="I247" s="107"/>
      <c r="K247" s="3"/>
      <c r="L247" s="3"/>
      <c r="M247" s="3"/>
      <c r="N247" s="3"/>
      <c r="O247" s="3"/>
      <c r="P247" s="3"/>
      <c r="Q247" s="3"/>
      <c r="R247" s="3"/>
      <c r="S247" s="3"/>
      <c r="U247" s="3"/>
      <c r="V247" s="3"/>
      <c r="W247" s="3"/>
      <c r="Y247" s="3"/>
      <c r="Z247" s="3"/>
      <c r="AA247" s="3"/>
    </row>
    <row r="248" ht="14.25" customHeight="1">
      <c r="A248" s="2"/>
      <c r="B248" s="107"/>
      <c r="C248" s="2"/>
      <c r="D248" s="107"/>
      <c r="E248" s="107"/>
      <c r="F248" s="107"/>
      <c r="G248" s="107"/>
      <c r="H248" s="107"/>
      <c r="I248" s="107"/>
      <c r="K248" s="3"/>
      <c r="L248" s="3"/>
      <c r="M248" s="3"/>
      <c r="N248" s="3"/>
      <c r="O248" s="3"/>
      <c r="P248" s="3"/>
      <c r="Q248" s="3"/>
      <c r="R248" s="3"/>
      <c r="S248" s="3"/>
      <c r="U248" s="3"/>
      <c r="V248" s="3"/>
      <c r="W248" s="3"/>
      <c r="Y248" s="3"/>
      <c r="Z248" s="3"/>
      <c r="AA248" s="3"/>
    </row>
    <row r="249" ht="14.25" customHeight="1">
      <c r="A249" s="2"/>
      <c r="B249" s="107"/>
      <c r="C249" s="2"/>
      <c r="D249" s="107"/>
      <c r="E249" s="107"/>
      <c r="F249" s="107"/>
      <c r="G249" s="107"/>
      <c r="H249" s="107"/>
      <c r="I249" s="107"/>
      <c r="K249" s="3"/>
      <c r="L249" s="3"/>
      <c r="M249" s="3"/>
      <c r="N249" s="3"/>
      <c r="O249" s="3"/>
      <c r="P249" s="3"/>
      <c r="Q249" s="3"/>
      <c r="R249" s="3"/>
      <c r="S249" s="3"/>
      <c r="U249" s="3"/>
      <c r="V249" s="3"/>
      <c r="W249" s="3"/>
      <c r="Y249" s="3"/>
      <c r="Z249" s="3"/>
      <c r="AA249" s="3"/>
    </row>
    <row r="250" ht="14.25" customHeight="1">
      <c r="A250" s="2"/>
      <c r="B250" s="107"/>
      <c r="C250" s="2"/>
      <c r="D250" s="107"/>
      <c r="E250" s="107"/>
      <c r="F250" s="107"/>
      <c r="G250" s="107"/>
      <c r="H250" s="107"/>
      <c r="I250" s="107"/>
      <c r="K250" s="3"/>
      <c r="L250" s="3"/>
      <c r="M250" s="3"/>
      <c r="N250" s="3"/>
      <c r="O250" s="3"/>
      <c r="P250" s="3"/>
      <c r="Q250" s="3"/>
      <c r="R250" s="3"/>
      <c r="S250" s="3"/>
      <c r="U250" s="3"/>
      <c r="V250" s="3"/>
      <c r="W250" s="3"/>
      <c r="Y250" s="3"/>
      <c r="Z250" s="3"/>
      <c r="AA250" s="3"/>
    </row>
    <row r="251" ht="14.25" customHeight="1">
      <c r="A251" s="2"/>
      <c r="B251" s="107"/>
      <c r="C251" s="2"/>
      <c r="D251" s="107"/>
      <c r="E251" s="107"/>
      <c r="F251" s="107"/>
      <c r="G251" s="107"/>
      <c r="H251" s="107"/>
      <c r="I251" s="107"/>
      <c r="K251" s="3"/>
      <c r="L251" s="3"/>
      <c r="M251" s="3"/>
      <c r="N251" s="3"/>
      <c r="O251" s="3"/>
      <c r="P251" s="3"/>
      <c r="Q251" s="3"/>
      <c r="R251" s="3"/>
      <c r="S251" s="3"/>
      <c r="U251" s="3"/>
      <c r="V251" s="3"/>
      <c r="W251" s="3"/>
      <c r="Y251" s="3"/>
      <c r="Z251" s="3"/>
      <c r="AA251" s="3"/>
    </row>
    <row r="252" ht="14.25" customHeight="1">
      <c r="A252" s="2"/>
      <c r="B252" s="107"/>
      <c r="C252" s="2"/>
      <c r="D252" s="107"/>
      <c r="E252" s="107"/>
      <c r="F252" s="107"/>
      <c r="G252" s="107"/>
      <c r="H252" s="107"/>
      <c r="I252" s="107"/>
      <c r="K252" s="3"/>
      <c r="L252" s="3"/>
      <c r="M252" s="3"/>
      <c r="N252" s="3"/>
      <c r="O252" s="3"/>
      <c r="P252" s="3"/>
      <c r="Q252" s="3"/>
      <c r="R252" s="3"/>
      <c r="S252" s="3"/>
      <c r="U252" s="3"/>
      <c r="V252" s="3"/>
      <c r="W252" s="3"/>
      <c r="Y252" s="3"/>
      <c r="Z252" s="3"/>
      <c r="AA252" s="3"/>
    </row>
    <row r="253" ht="14.25" customHeight="1">
      <c r="A253" s="2"/>
      <c r="B253" s="107"/>
      <c r="C253" s="2"/>
      <c r="D253" s="107"/>
      <c r="E253" s="107"/>
      <c r="F253" s="107"/>
      <c r="G253" s="107"/>
      <c r="H253" s="107"/>
      <c r="I253" s="107"/>
      <c r="K253" s="3"/>
      <c r="L253" s="3"/>
      <c r="M253" s="3"/>
      <c r="N253" s="3"/>
      <c r="O253" s="3"/>
      <c r="P253" s="3"/>
      <c r="Q253" s="3"/>
      <c r="R253" s="3"/>
      <c r="S253" s="3"/>
      <c r="U253" s="3"/>
      <c r="V253" s="3"/>
      <c r="W253" s="3"/>
      <c r="Y253" s="3"/>
      <c r="Z253" s="3"/>
      <c r="AA253" s="3"/>
    </row>
    <row r="254" ht="14.25" customHeight="1">
      <c r="A254" s="2"/>
      <c r="B254" s="107"/>
      <c r="C254" s="2"/>
      <c r="D254" s="107"/>
      <c r="E254" s="107"/>
      <c r="F254" s="107"/>
      <c r="G254" s="107"/>
      <c r="H254" s="107"/>
      <c r="I254" s="107"/>
      <c r="K254" s="3"/>
      <c r="L254" s="3"/>
      <c r="M254" s="3"/>
      <c r="N254" s="3"/>
      <c r="O254" s="3"/>
      <c r="P254" s="3"/>
      <c r="Q254" s="3"/>
      <c r="R254" s="3"/>
      <c r="S254" s="3"/>
      <c r="U254" s="3"/>
      <c r="V254" s="3"/>
      <c r="W254" s="3"/>
      <c r="Y254" s="3"/>
      <c r="Z254" s="3"/>
      <c r="AA254" s="3"/>
    </row>
    <row r="255" ht="14.25" customHeight="1">
      <c r="A255" s="2"/>
      <c r="B255" s="107"/>
      <c r="C255" s="2"/>
      <c r="D255" s="107"/>
      <c r="E255" s="107"/>
      <c r="F255" s="107"/>
      <c r="G255" s="107"/>
      <c r="H255" s="107"/>
      <c r="I255" s="107"/>
      <c r="K255" s="3"/>
      <c r="L255" s="3"/>
      <c r="M255" s="3"/>
      <c r="N255" s="3"/>
      <c r="O255" s="3"/>
      <c r="P255" s="3"/>
      <c r="Q255" s="3"/>
      <c r="R255" s="3"/>
      <c r="S255" s="3"/>
      <c r="U255" s="3"/>
      <c r="V255" s="3"/>
      <c r="W255" s="3"/>
      <c r="Y255" s="3"/>
      <c r="Z255" s="3"/>
      <c r="AA255" s="3"/>
    </row>
    <row r="256" ht="14.25" customHeight="1">
      <c r="A256" s="2"/>
      <c r="B256" s="107"/>
      <c r="C256" s="2"/>
      <c r="D256" s="107"/>
      <c r="E256" s="107"/>
      <c r="F256" s="107"/>
      <c r="G256" s="107"/>
      <c r="H256" s="107"/>
      <c r="I256" s="107"/>
      <c r="K256" s="3"/>
      <c r="L256" s="3"/>
      <c r="M256" s="3"/>
      <c r="N256" s="3"/>
      <c r="O256" s="3"/>
      <c r="P256" s="3"/>
      <c r="Q256" s="3"/>
      <c r="R256" s="3"/>
      <c r="S256" s="3"/>
      <c r="U256" s="3"/>
      <c r="V256" s="3"/>
      <c r="W256" s="3"/>
      <c r="Y256" s="3"/>
      <c r="Z256" s="3"/>
      <c r="AA256" s="3"/>
    </row>
    <row r="257" ht="14.25" customHeight="1">
      <c r="A257" s="2"/>
      <c r="B257" s="107"/>
      <c r="C257" s="2"/>
      <c r="D257" s="107"/>
      <c r="E257" s="107"/>
      <c r="F257" s="107"/>
      <c r="G257" s="107"/>
      <c r="H257" s="107"/>
      <c r="I257" s="107"/>
      <c r="K257" s="3"/>
      <c r="L257" s="3"/>
      <c r="M257" s="3"/>
      <c r="N257" s="3"/>
      <c r="O257" s="3"/>
      <c r="P257" s="3"/>
      <c r="Q257" s="3"/>
      <c r="R257" s="3"/>
      <c r="S257" s="3"/>
      <c r="U257" s="3"/>
      <c r="V257" s="3"/>
      <c r="W257" s="3"/>
      <c r="Y257" s="3"/>
      <c r="Z257" s="3"/>
      <c r="AA257" s="3"/>
    </row>
    <row r="258" ht="14.25" customHeight="1">
      <c r="A258" s="2"/>
      <c r="B258" s="107"/>
      <c r="C258" s="2"/>
      <c r="D258" s="107"/>
      <c r="E258" s="107"/>
      <c r="F258" s="107"/>
      <c r="G258" s="107"/>
      <c r="H258" s="107"/>
      <c r="I258" s="107"/>
      <c r="K258" s="3"/>
      <c r="L258" s="3"/>
      <c r="M258" s="3"/>
      <c r="N258" s="3"/>
      <c r="O258" s="3"/>
      <c r="P258" s="3"/>
      <c r="Q258" s="3"/>
      <c r="R258" s="3"/>
      <c r="S258" s="3"/>
      <c r="U258" s="3"/>
      <c r="V258" s="3"/>
      <c r="W258" s="3"/>
      <c r="Y258" s="3"/>
      <c r="Z258" s="3"/>
      <c r="AA258" s="3"/>
    </row>
    <row r="259" ht="14.25" customHeight="1">
      <c r="A259" s="2"/>
      <c r="B259" s="107"/>
      <c r="C259" s="2"/>
      <c r="D259" s="107"/>
      <c r="E259" s="107"/>
      <c r="F259" s="107"/>
      <c r="G259" s="107"/>
      <c r="H259" s="107"/>
      <c r="I259" s="107"/>
      <c r="K259" s="3"/>
      <c r="L259" s="3"/>
      <c r="M259" s="3"/>
      <c r="N259" s="3"/>
      <c r="O259" s="3"/>
      <c r="P259" s="3"/>
      <c r="Q259" s="3"/>
      <c r="R259" s="3"/>
      <c r="S259" s="3"/>
      <c r="U259" s="3"/>
      <c r="V259" s="3"/>
      <c r="W259" s="3"/>
      <c r="Y259" s="3"/>
      <c r="Z259" s="3"/>
      <c r="AA259" s="3"/>
    </row>
    <row r="260" ht="14.25" customHeight="1">
      <c r="A260" s="2"/>
      <c r="B260" s="107"/>
      <c r="C260" s="2"/>
      <c r="D260" s="107"/>
      <c r="E260" s="107"/>
      <c r="F260" s="107"/>
      <c r="G260" s="107"/>
      <c r="H260" s="107"/>
      <c r="I260" s="107"/>
      <c r="K260" s="3"/>
      <c r="L260" s="3"/>
      <c r="M260" s="3"/>
      <c r="N260" s="3"/>
      <c r="O260" s="3"/>
      <c r="P260" s="3"/>
      <c r="Q260" s="3"/>
      <c r="R260" s="3"/>
      <c r="S260" s="3"/>
      <c r="U260" s="3"/>
      <c r="V260" s="3"/>
      <c r="W260" s="3"/>
      <c r="Y260" s="3"/>
      <c r="Z260" s="3"/>
      <c r="AA260" s="3"/>
    </row>
    <row r="261" ht="14.25" customHeight="1">
      <c r="A261" s="2"/>
      <c r="B261" s="107"/>
      <c r="C261" s="2"/>
      <c r="D261" s="107"/>
      <c r="E261" s="107"/>
      <c r="F261" s="107"/>
      <c r="G261" s="107"/>
      <c r="H261" s="107"/>
      <c r="I261" s="107"/>
      <c r="K261" s="3"/>
      <c r="L261" s="3"/>
      <c r="M261" s="3"/>
      <c r="N261" s="3"/>
      <c r="O261" s="3"/>
      <c r="P261" s="3"/>
      <c r="Q261" s="3"/>
      <c r="R261" s="3"/>
      <c r="S261" s="3"/>
      <c r="U261" s="3"/>
      <c r="V261" s="3"/>
      <c r="W261" s="3"/>
      <c r="Y261" s="3"/>
      <c r="Z261" s="3"/>
      <c r="AA261" s="3"/>
    </row>
    <row r="262" ht="14.25" customHeight="1">
      <c r="A262" s="2"/>
      <c r="B262" s="107"/>
      <c r="C262" s="2"/>
      <c r="D262" s="107"/>
      <c r="E262" s="107"/>
      <c r="F262" s="107"/>
      <c r="G262" s="107"/>
      <c r="H262" s="107"/>
      <c r="I262" s="107"/>
      <c r="K262" s="3"/>
      <c r="L262" s="3"/>
      <c r="M262" s="3"/>
      <c r="N262" s="3"/>
      <c r="O262" s="3"/>
      <c r="P262" s="3"/>
      <c r="Q262" s="3"/>
      <c r="R262" s="3"/>
      <c r="S262" s="3"/>
      <c r="U262" s="3"/>
      <c r="V262" s="3"/>
      <c r="W262" s="3"/>
      <c r="Y262" s="3"/>
      <c r="Z262" s="3"/>
      <c r="AA262" s="3"/>
    </row>
    <row r="263" ht="14.25" customHeight="1">
      <c r="A263" s="2"/>
      <c r="B263" s="107"/>
      <c r="C263" s="2"/>
      <c r="D263" s="107"/>
      <c r="E263" s="107"/>
      <c r="F263" s="107"/>
      <c r="G263" s="107"/>
      <c r="H263" s="107"/>
      <c r="I263" s="107"/>
      <c r="K263" s="3"/>
      <c r="L263" s="3"/>
      <c r="M263" s="3"/>
      <c r="N263" s="3"/>
      <c r="O263" s="3"/>
      <c r="P263" s="3"/>
      <c r="Q263" s="3"/>
      <c r="R263" s="3"/>
      <c r="S263" s="3"/>
      <c r="U263" s="3"/>
      <c r="V263" s="3"/>
      <c r="W263" s="3"/>
      <c r="Y263" s="3"/>
      <c r="Z263" s="3"/>
      <c r="AA263" s="3"/>
    </row>
    <row r="264" ht="14.25" customHeight="1">
      <c r="A264" s="2"/>
      <c r="B264" s="107"/>
      <c r="C264" s="2"/>
      <c r="D264" s="107"/>
      <c r="E264" s="107"/>
      <c r="F264" s="107"/>
      <c r="G264" s="107"/>
      <c r="H264" s="107"/>
      <c r="I264" s="107"/>
      <c r="K264" s="3"/>
      <c r="L264" s="3"/>
      <c r="M264" s="3"/>
      <c r="N264" s="3"/>
      <c r="O264" s="3"/>
      <c r="P264" s="3"/>
      <c r="Q264" s="3"/>
      <c r="R264" s="3"/>
      <c r="S264" s="3"/>
      <c r="U264" s="3"/>
      <c r="V264" s="3"/>
      <c r="W264" s="3"/>
      <c r="Y264" s="3"/>
      <c r="Z264" s="3"/>
      <c r="AA264" s="3"/>
    </row>
    <row r="265" ht="14.25" customHeight="1">
      <c r="A265" s="2"/>
      <c r="B265" s="107"/>
      <c r="C265" s="2"/>
      <c r="D265" s="107"/>
      <c r="E265" s="107"/>
      <c r="F265" s="107"/>
      <c r="G265" s="107"/>
      <c r="H265" s="107"/>
      <c r="I265" s="107"/>
      <c r="K265" s="3"/>
      <c r="L265" s="3"/>
      <c r="M265" s="3"/>
      <c r="N265" s="3"/>
      <c r="O265" s="3"/>
      <c r="P265" s="3"/>
      <c r="Q265" s="3"/>
      <c r="R265" s="3"/>
      <c r="S265" s="3"/>
      <c r="U265" s="3"/>
      <c r="V265" s="3"/>
      <c r="W265" s="3"/>
      <c r="Y265" s="3"/>
      <c r="Z265" s="3"/>
      <c r="AA265" s="3"/>
    </row>
    <row r="266" ht="14.25" customHeight="1">
      <c r="A266" s="2"/>
      <c r="B266" s="107"/>
      <c r="C266" s="2"/>
      <c r="D266" s="107"/>
      <c r="E266" s="107"/>
      <c r="F266" s="107"/>
      <c r="G266" s="107"/>
      <c r="H266" s="107"/>
      <c r="I266" s="107"/>
      <c r="K266" s="3"/>
      <c r="L266" s="3"/>
      <c r="M266" s="3"/>
      <c r="N266" s="3"/>
      <c r="O266" s="3"/>
      <c r="P266" s="3"/>
      <c r="Q266" s="3"/>
      <c r="R266" s="3"/>
      <c r="S266" s="3"/>
      <c r="U266" s="3"/>
      <c r="V266" s="3"/>
      <c r="W266" s="3"/>
      <c r="Y266" s="3"/>
      <c r="Z266" s="3"/>
      <c r="AA266" s="3"/>
    </row>
    <row r="267" ht="14.25" customHeight="1">
      <c r="A267" s="2"/>
      <c r="B267" s="107"/>
      <c r="C267" s="2"/>
      <c r="D267" s="107"/>
      <c r="E267" s="107"/>
      <c r="F267" s="107"/>
      <c r="G267" s="107"/>
      <c r="H267" s="107"/>
      <c r="I267" s="107"/>
      <c r="K267" s="3"/>
      <c r="L267" s="3"/>
      <c r="M267" s="3"/>
      <c r="N267" s="3"/>
      <c r="O267" s="3"/>
      <c r="P267" s="3"/>
      <c r="Q267" s="3"/>
      <c r="R267" s="3"/>
      <c r="S267" s="3"/>
      <c r="U267" s="3"/>
      <c r="V267" s="3"/>
      <c r="W267" s="3"/>
      <c r="Y267" s="3"/>
      <c r="Z267" s="3"/>
      <c r="AA267" s="3"/>
    </row>
    <row r="268" ht="14.25" customHeight="1">
      <c r="A268" s="2"/>
      <c r="B268" s="107"/>
      <c r="C268" s="2"/>
      <c r="D268" s="107"/>
      <c r="E268" s="107"/>
      <c r="F268" s="107"/>
      <c r="G268" s="107"/>
      <c r="H268" s="107"/>
      <c r="I268" s="107"/>
      <c r="K268" s="3"/>
      <c r="L268" s="3"/>
      <c r="M268" s="3"/>
      <c r="N268" s="3"/>
      <c r="O268" s="3"/>
      <c r="P268" s="3"/>
      <c r="Q268" s="3"/>
      <c r="R268" s="3"/>
      <c r="S268" s="3"/>
      <c r="U268" s="3"/>
      <c r="V268" s="3"/>
      <c r="W268" s="3"/>
      <c r="Y268" s="3"/>
      <c r="Z268" s="3"/>
      <c r="AA268" s="3"/>
    </row>
    <row r="269" ht="14.25" customHeight="1">
      <c r="A269" s="2"/>
      <c r="B269" s="107"/>
      <c r="C269" s="2"/>
      <c r="D269" s="107"/>
      <c r="E269" s="107"/>
      <c r="F269" s="107"/>
      <c r="G269" s="107"/>
      <c r="H269" s="107"/>
      <c r="I269" s="107"/>
      <c r="K269" s="3"/>
      <c r="L269" s="3"/>
      <c r="M269" s="3"/>
      <c r="N269" s="3"/>
      <c r="O269" s="3"/>
      <c r="P269" s="3"/>
      <c r="Q269" s="3"/>
      <c r="R269" s="3"/>
      <c r="S269" s="3"/>
      <c r="U269" s="3"/>
      <c r="V269" s="3"/>
      <c r="W269" s="3"/>
      <c r="Y269" s="3"/>
      <c r="Z269" s="3"/>
      <c r="AA269" s="3"/>
    </row>
    <row r="270" ht="14.25" customHeight="1">
      <c r="A270" s="2"/>
      <c r="B270" s="107"/>
      <c r="C270" s="2"/>
      <c r="D270" s="107"/>
      <c r="E270" s="107"/>
      <c r="F270" s="107"/>
      <c r="G270" s="107"/>
      <c r="H270" s="107"/>
      <c r="I270" s="107"/>
      <c r="K270" s="3"/>
      <c r="L270" s="3"/>
      <c r="M270" s="3"/>
      <c r="N270" s="3"/>
      <c r="O270" s="3"/>
      <c r="P270" s="3"/>
      <c r="Q270" s="3"/>
      <c r="R270" s="3"/>
      <c r="S270" s="3"/>
      <c r="U270" s="3"/>
      <c r="V270" s="3"/>
      <c r="W270" s="3"/>
      <c r="Y270" s="3"/>
      <c r="Z270" s="3"/>
      <c r="AA270" s="3"/>
    </row>
    <row r="271" ht="14.25" customHeight="1">
      <c r="A271" s="2"/>
      <c r="B271" s="107"/>
      <c r="C271" s="2"/>
      <c r="D271" s="107"/>
      <c r="E271" s="107"/>
      <c r="F271" s="107"/>
      <c r="G271" s="107"/>
      <c r="H271" s="107"/>
      <c r="I271" s="107"/>
      <c r="K271" s="3"/>
      <c r="L271" s="3"/>
      <c r="M271" s="3"/>
      <c r="N271" s="3"/>
      <c r="O271" s="3"/>
      <c r="P271" s="3"/>
      <c r="Q271" s="3"/>
      <c r="R271" s="3"/>
      <c r="S271" s="3"/>
      <c r="U271" s="3"/>
      <c r="V271" s="3"/>
      <c r="W271" s="3"/>
      <c r="Y271" s="3"/>
      <c r="Z271" s="3"/>
      <c r="AA271" s="3"/>
    </row>
    <row r="272" ht="14.25" customHeight="1">
      <c r="A272" s="2"/>
      <c r="B272" s="107"/>
      <c r="C272" s="2"/>
      <c r="D272" s="107"/>
      <c r="E272" s="107"/>
      <c r="F272" s="107"/>
      <c r="G272" s="107"/>
      <c r="H272" s="107"/>
      <c r="I272" s="107"/>
      <c r="K272" s="3"/>
      <c r="L272" s="3"/>
      <c r="M272" s="3"/>
      <c r="N272" s="3"/>
      <c r="O272" s="3"/>
      <c r="P272" s="3"/>
      <c r="Q272" s="3"/>
      <c r="R272" s="3"/>
      <c r="S272" s="3"/>
      <c r="U272" s="3"/>
      <c r="V272" s="3"/>
      <c r="W272" s="3"/>
      <c r="Y272" s="3"/>
      <c r="Z272" s="3"/>
      <c r="AA272" s="3"/>
    </row>
    <row r="273" ht="14.25" customHeight="1">
      <c r="A273" s="2"/>
      <c r="B273" s="107"/>
      <c r="C273" s="2"/>
      <c r="D273" s="107"/>
      <c r="E273" s="107"/>
      <c r="F273" s="107"/>
      <c r="G273" s="107"/>
      <c r="H273" s="107"/>
      <c r="I273" s="107"/>
      <c r="K273" s="3"/>
      <c r="L273" s="3"/>
      <c r="M273" s="3"/>
      <c r="N273" s="3"/>
      <c r="O273" s="3"/>
      <c r="P273" s="3"/>
      <c r="Q273" s="3"/>
      <c r="R273" s="3"/>
      <c r="S273" s="3"/>
      <c r="U273" s="3"/>
      <c r="V273" s="3"/>
      <c r="W273" s="3"/>
      <c r="Y273" s="3"/>
      <c r="Z273" s="3"/>
      <c r="AA273" s="3"/>
    </row>
    <row r="274" ht="14.25" customHeight="1">
      <c r="A274" s="2"/>
      <c r="B274" s="107"/>
      <c r="C274" s="2"/>
      <c r="D274" s="107"/>
      <c r="E274" s="107"/>
      <c r="F274" s="107"/>
      <c r="G274" s="107"/>
      <c r="H274" s="107"/>
      <c r="I274" s="107"/>
      <c r="K274" s="3"/>
      <c r="L274" s="3"/>
      <c r="M274" s="3"/>
      <c r="N274" s="3"/>
      <c r="O274" s="3"/>
      <c r="P274" s="3"/>
      <c r="Q274" s="3"/>
      <c r="R274" s="3"/>
      <c r="S274" s="3"/>
      <c r="U274" s="3"/>
      <c r="V274" s="3"/>
      <c r="W274" s="3"/>
      <c r="Y274" s="3"/>
      <c r="Z274" s="3"/>
      <c r="AA274" s="3"/>
    </row>
    <row r="275" ht="14.25" customHeight="1">
      <c r="A275" s="2"/>
      <c r="B275" s="107"/>
      <c r="C275" s="2"/>
      <c r="D275" s="107"/>
      <c r="E275" s="107"/>
      <c r="F275" s="107"/>
      <c r="G275" s="107"/>
      <c r="H275" s="107"/>
      <c r="I275" s="107"/>
      <c r="K275" s="3"/>
      <c r="L275" s="3"/>
      <c r="M275" s="3"/>
      <c r="N275" s="3"/>
      <c r="O275" s="3"/>
      <c r="P275" s="3"/>
      <c r="Q275" s="3"/>
      <c r="R275" s="3"/>
      <c r="S275" s="3"/>
      <c r="U275" s="3"/>
      <c r="V275" s="3"/>
      <c r="W275" s="3"/>
      <c r="Y275" s="3"/>
      <c r="Z275" s="3"/>
      <c r="AA275" s="3"/>
    </row>
    <row r="276" ht="14.25" customHeight="1">
      <c r="A276" s="2"/>
      <c r="B276" s="107"/>
      <c r="C276" s="2"/>
      <c r="D276" s="107"/>
      <c r="E276" s="107"/>
      <c r="F276" s="107"/>
      <c r="G276" s="107"/>
      <c r="H276" s="107"/>
      <c r="I276" s="107"/>
      <c r="K276" s="3"/>
      <c r="L276" s="3"/>
      <c r="M276" s="3"/>
      <c r="N276" s="3"/>
      <c r="O276" s="3"/>
      <c r="P276" s="3"/>
      <c r="Q276" s="3"/>
      <c r="R276" s="3"/>
      <c r="S276" s="3"/>
      <c r="U276" s="3"/>
      <c r="V276" s="3"/>
      <c r="W276" s="3"/>
      <c r="Y276" s="3"/>
      <c r="Z276" s="3"/>
      <c r="AA276" s="3"/>
    </row>
    <row r="277" ht="14.25" customHeight="1">
      <c r="A277" s="2"/>
      <c r="B277" s="107"/>
      <c r="C277" s="2"/>
      <c r="D277" s="107"/>
      <c r="E277" s="107"/>
      <c r="F277" s="107"/>
      <c r="G277" s="107"/>
      <c r="H277" s="107"/>
      <c r="I277" s="107"/>
      <c r="K277" s="3"/>
      <c r="L277" s="3"/>
      <c r="M277" s="3"/>
      <c r="N277" s="3"/>
      <c r="O277" s="3"/>
      <c r="P277" s="3"/>
      <c r="Q277" s="3"/>
      <c r="R277" s="3"/>
      <c r="S277" s="3"/>
      <c r="U277" s="3"/>
      <c r="V277" s="3"/>
      <c r="W277" s="3"/>
      <c r="Y277" s="3"/>
      <c r="Z277" s="3"/>
      <c r="AA277" s="3"/>
    </row>
    <row r="278" ht="14.25" customHeight="1">
      <c r="A278" s="2"/>
      <c r="B278" s="107"/>
      <c r="C278" s="2"/>
      <c r="D278" s="107"/>
      <c r="E278" s="107"/>
      <c r="F278" s="107"/>
      <c r="G278" s="107"/>
      <c r="H278" s="107"/>
      <c r="I278" s="107"/>
      <c r="K278" s="3"/>
      <c r="L278" s="3"/>
      <c r="M278" s="3"/>
      <c r="N278" s="3"/>
      <c r="O278" s="3"/>
      <c r="P278" s="3"/>
      <c r="Q278" s="3"/>
      <c r="R278" s="3"/>
      <c r="S278" s="3"/>
      <c r="U278" s="3"/>
      <c r="V278" s="3"/>
      <c r="W278" s="3"/>
      <c r="Y278" s="3"/>
      <c r="Z278" s="3"/>
      <c r="AA278" s="3"/>
    </row>
    <row r="279" ht="14.25" customHeight="1">
      <c r="A279" s="2"/>
      <c r="B279" s="107"/>
      <c r="C279" s="2"/>
      <c r="D279" s="107"/>
      <c r="E279" s="107"/>
      <c r="F279" s="107"/>
      <c r="G279" s="107"/>
      <c r="H279" s="107"/>
      <c r="I279" s="107"/>
      <c r="K279" s="3"/>
      <c r="L279" s="3"/>
      <c r="M279" s="3"/>
      <c r="N279" s="3"/>
      <c r="O279" s="3"/>
      <c r="P279" s="3"/>
      <c r="Q279" s="3"/>
      <c r="R279" s="3"/>
      <c r="S279" s="3"/>
      <c r="U279" s="3"/>
      <c r="V279" s="3"/>
      <c r="W279" s="3"/>
      <c r="Y279" s="3"/>
      <c r="Z279" s="3"/>
      <c r="AA279" s="3"/>
    </row>
    <row r="280" ht="14.25" customHeight="1">
      <c r="A280" s="2"/>
      <c r="B280" s="107"/>
      <c r="C280" s="2"/>
      <c r="D280" s="107"/>
      <c r="E280" s="107"/>
      <c r="F280" s="107"/>
      <c r="G280" s="107"/>
      <c r="H280" s="107"/>
      <c r="I280" s="107"/>
      <c r="K280" s="3"/>
      <c r="L280" s="3"/>
      <c r="M280" s="3"/>
      <c r="N280" s="3"/>
      <c r="O280" s="3"/>
      <c r="P280" s="3"/>
      <c r="Q280" s="3"/>
      <c r="R280" s="3"/>
      <c r="S280" s="3"/>
      <c r="U280" s="3"/>
      <c r="V280" s="3"/>
      <c r="W280" s="3"/>
      <c r="Y280" s="3"/>
      <c r="Z280" s="3"/>
      <c r="AA280" s="3"/>
    </row>
    <row r="281" ht="14.25" customHeight="1">
      <c r="A281" s="2"/>
      <c r="B281" s="107"/>
      <c r="C281" s="2"/>
      <c r="D281" s="107"/>
      <c r="E281" s="107"/>
      <c r="F281" s="107"/>
      <c r="G281" s="107"/>
      <c r="H281" s="107"/>
      <c r="I281" s="107"/>
      <c r="K281" s="3"/>
      <c r="L281" s="3"/>
      <c r="M281" s="3"/>
      <c r="N281" s="3"/>
      <c r="O281" s="3"/>
      <c r="P281" s="3"/>
      <c r="Q281" s="3"/>
      <c r="R281" s="3"/>
      <c r="S281" s="3"/>
      <c r="U281" s="3"/>
      <c r="V281" s="3"/>
      <c r="W281" s="3"/>
      <c r="Y281" s="3"/>
      <c r="Z281" s="3"/>
      <c r="AA281" s="3"/>
    </row>
    <row r="282" ht="14.25" customHeight="1">
      <c r="A282" s="2"/>
      <c r="B282" s="107"/>
      <c r="C282" s="2"/>
      <c r="D282" s="107"/>
      <c r="E282" s="107"/>
      <c r="F282" s="107"/>
      <c r="G282" s="107"/>
      <c r="H282" s="107"/>
      <c r="I282" s="107"/>
      <c r="K282" s="3"/>
      <c r="L282" s="3"/>
      <c r="M282" s="3"/>
      <c r="N282" s="3"/>
      <c r="O282" s="3"/>
      <c r="P282" s="3"/>
      <c r="Q282" s="3"/>
      <c r="R282" s="3"/>
      <c r="S282" s="3"/>
      <c r="U282" s="3"/>
      <c r="V282" s="3"/>
      <c r="W282" s="3"/>
      <c r="Y282" s="3"/>
      <c r="Z282" s="3"/>
      <c r="AA282" s="3"/>
    </row>
    <row r="283" ht="14.25" customHeight="1">
      <c r="A283" s="2"/>
      <c r="B283" s="107"/>
      <c r="C283" s="2"/>
      <c r="D283" s="107"/>
      <c r="E283" s="107"/>
      <c r="F283" s="107"/>
      <c r="G283" s="107"/>
      <c r="H283" s="107"/>
      <c r="I283" s="107"/>
      <c r="K283" s="3"/>
      <c r="L283" s="3"/>
      <c r="M283" s="3"/>
      <c r="N283" s="3"/>
      <c r="O283" s="3"/>
      <c r="P283" s="3"/>
      <c r="Q283" s="3"/>
      <c r="R283" s="3"/>
      <c r="S283" s="3"/>
      <c r="U283" s="3"/>
      <c r="V283" s="3"/>
      <c r="W283" s="3"/>
      <c r="Y283" s="3"/>
      <c r="Z283" s="3"/>
      <c r="AA283" s="3"/>
    </row>
    <row r="284" ht="14.25" customHeight="1">
      <c r="A284" s="2"/>
      <c r="B284" s="107"/>
      <c r="C284" s="2"/>
      <c r="D284" s="107"/>
      <c r="E284" s="107"/>
      <c r="F284" s="107"/>
      <c r="G284" s="107"/>
      <c r="H284" s="107"/>
      <c r="I284" s="107"/>
      <c r="K284" s="3"/>
      <c r="L284" s="3"/>
      <c r="M284" s="3"/>
      <c r="N284" s="3"/>
      <c r="O284" s="3"/>
      <c r="P284" s="3"/>
      <c r="Q284" s="3"/>
      <c r="R284" s="3"/>
      <c r="S284" s="3"/>
      <c r="U284" s="3"/>
      <c r="V284" s="3"/>
      <c r="W284" s="3"/>
      <c r="Y284" s="3"/>
      <c r="Z284" s="3"/>
      <c r="AA284" s="3"/>
    </row>
    <row r="285" ht="14.25" customHeight="1">
      <c r="A285" s="2"/>
      <c r="B285" s="107"/>
      <c r="C285" s="2"/>
      <c r="D285" s="107"/>
      <c r="E285" s="107"/>
      <c r="F285" s="107"/>
      <c r="G285" s="107"/>
      <c r="H285" s="107"/>
      <c r="I285" s="107"/>
      <c r="K285" s="3"/>
      <c r="L285" s="3"/>
      <c r="M285" s="3"/>
      <c r="N285" s="3"/>
      <c r="O285" s="3"/>
      <c r="P285" s="3"/>
      <c r="Q285" s="3"/>
      <c r="R285" s="3"/>
      <c r="S285" s="3"/>
      <c r="U285" s="3"/>
      <c r="V285" s="3"/>
      <c r="W285" s="3"/>
      <c r="Y285" s="3"/>
      <c r="Z285" s="3"/>
      <c r="AA285" s="3"/>
    </row>
    <row r="286" ht="14.25" customHeight="1">
      <c r="A286" s="2"/>
      <c r="B286" s="107"/>
      <c r="C286" s="2"/>
      <c r="D286" s="107"/>
      <c r="E286" s="107"/>
      <c r="F286" s="107"/>
      <c r="G286" s="107"/>
      <c r="H286" s="107"/>
      <c r="I286" s="107"/>
      <c r="K286" s="3"/>
      <c r="L286" s="3"/>
      <c r="M286" s="3"/>
      <c r="N286" s="3"/>
      <c r="O286" s="3"/>
      <c r="P286" s="3"/>
      <c r="Q286" s="3"/>
      <c r="R286" s="3"/>
      <c r="S286" s="3"/>
      <c r="U286" s="3"/>
      <c r="V286" s="3"/>
      <c r="W286" s="3"/>
      <c r="Y286" s="3"/>
      <c r="Z286" s="3"/>
      <c r="AA286" s="3"/>
    </row>
    <row r="287" ht="14.25" customHeight="1">
      <c r="A287" s="2"/>
      <c r="B287" s="107"/>
      <c r="C287" s="2"/>
      <c r="D287" s="107"/>
      <c r="E287" s="107"/>
      <c r="F287" s="107"/>
      <c r="G287" s="107"/>
      <c r="H287" s="107"/>
      <c r="I287" s="107"/>
      <c r="K287" s="3"/>
      <c r="L287" s="3"/>
      <c r="M287" s="3"/>
      <c r="N287" s="3"/>
      <c r="O287" s="3"/>
      <c r="P287" s="3"/>
      <c r="Q287" s="3"/>
      <c r="R287" s="3"/>
      <c r="S287" s="3"/>
      <c r="U287" s="3"/>
      <c r="V287" s="3"/>
      <c r="W287" s="3"/>
      <c r="Y287" s="3"/>
      <c r="Z287" s="3"/>
      <c r="AA287" s="3"/>
    </row>
    <row r="288" ht="14.25" customHeight="1">
      <c r="A288" s="2"/>
      <c r="B288" s="107"/>
      <c r="C288" s="2"/>
      <c r="D288" s="107"/>
      <c r="E288" s="107"/>
      <c r="F288" s="107"/>
      <c r="G288" s="107"/>
      <c r="H288" s="107"/>
      <c r="I288" s="107"/>
      <c r="K288" s="3"/>
      <c r="L288" s="3"/>
      <c r="M288" s="3"/>
      <c r="N288" s="3"/>
      <c r="O288" s="3"/>
      <c r="P288" s="3"/>
      <c r="Q288" s="3"/>
      <c r="R288" s="3"/>
      <c r="S288" s="3"/>
      <c r="U288" s="3"/>
      <c r="V288" s="3"/>
      <c r="W288" s="3"/>
      <c r="Y288" s="3"/>
      <c r="Z288" s="3"/>
      <c r="AA288" s="3"/>
    </row>
    <row r="289" ht="14.25" customHeight="1">
      <c r="A289" s="2"/>
      <c r="B289" s="107"/>
      <c r="C289" s="2"/>
      <c r="D289" s="107"/>
      <c r="E289" s="107"/>
      <c r="F289" s="107"/>
      <c r="G289" s="107"/>
      <c r="H289" s="107"/>
      <c r="I289" s="107"/>
      <c r="K289" s="3"/>
      <c r="L289" s="3"/>
      <c r="M289" s="3"/>
      <c r="N289" s="3"/>
      <c r="O289" s="3"/>
      <c r="P289" s="3"/>
      <c r="Q289" s="3"/>
      <c r="R289" s="3"/>
      <c r="S289" s="3"/>
      <c r="U289" s="3"/>
      <c r="V289" s="3"/>
      <c r="W289" s="3"/>
      <c r="Y289" s="3"/>
      <c r="Z289" s="3"/>
      <c r="AA289" s="3"/>
    </row>
    <row r="290" ht="14.25" customHeight="1">
      <c r="A290" s="2"/>
      <c r="B290" s="107"/>
      <c r="C290" s="2"/>
      <c r="D290" s="107"/>
      <c r="E290" s="107"/>
      <c r="F290" s="107"/>
      <c r="G290" s="107"/>
      <c r="H290" s="107"/>
      <c r="I290" s="107"/>
      <c r="K290" s="3"/>
      <c r="L290" s="3"/>
      <c r="M290" s="3"/>
      <c r="N290" s="3"/>
      <c r="O290" s="3"/>
      <c r="P290" s="3"/>
      <c r="Q290" s="3"/>
      <c r="R290" s="3"/>
      <c r="S290" s="3"/>
      <c r="U290" s="3"/>
      <c r="V290" s="3"/>
      <c r="W290" s="3"/>
      <c r="Y290" s="3"/>
      <c r="Z290" s="3"/>
      <c r="AA290" s="3"/>
    </row>
    <row r="291" ht="14.25" customHeight="1">
      <c r="A291" s="2"/>
      <c r="B291" s="107"/>
      <c r="C291" s="2"/>
      <c r="D291" s="107"/>
      <c r="E291" s="107"/>
      <c r="F291" s="107"/>
      <c r="G291" s="107"/>
      <c r="H291" s="107"/>
      <c r="I291" s="107"/>
      <c r="K291" s="3"/>
      <c r="L291" s="3"/>
      <c r="M291" s="3"/>
      <c r="N291" s="3"/>
      <c r="O291" s="3"/>
      <c r="P291" s="3"/>
      <c r="Q291" s="3"/>
      <c r="R291" s="3"/>
      <c r="S291" s="3"/>
      <c r="U291" s="3"/>
      <c r="V291" s="3"/>
      <c r="W291" s="3"/>
      <c r="Y291" s="3"/>
      <c r="Z291" s="3"/>
      <c r="AA291" s="3"/>
    </row>
    <row r="292" ht="14.25" customHeight="1">
      <c r="A292" s="2"/>
      <c r="B292" s="107"/>
      <c r="C292" s="2"/>
      <c r="D292" s="107"/>
      <c r="E292" s="107"/>
      <c r="F292" s="107"/>
      <c r="G292" s="107"/>
      <c r="H292" s="107"/>
      <c r="I292" s="107"/>
      <c r="K292" s="3"/>
      <c r="L292" s="3"/>
      <c r="M292" s="3"/>
      <c r="N292" s="3"/>
      <c r="O292" s="3"/>
      <c r="P292" s="3"/>
      <c r="Q292" s="3"/>
      <c r="R292" s="3"/>
      <c r="S292" s="3"/>
      <c r="U292" s="3"/>
      <c r="V292" s="3"/>
      <c r="W292" s="3"/>
      <c r="Y292" s="3"/>
      <c r="Z292" s="3"/>
      <c r="AA292" s="3"/>
    </row>
    <row r="293" ht="14.25" customHeight="1">
      <c r="A293" s="2"/>
      <c r="B293" s="107"/>
      <c r="C293" s="2"/>
      <c r="D293" s="107"/>
      <c r="E293" s="107"/>
      <c r="F293" s="107"/>
      <c r="G293" s="107"/>
      <c r="H293" s="107"/>
      <c r="I293" s="107"/>
      <c r="K293" s="3"/>
      <c r="L293" s="3"/>
      <c r="M293" s="3"/>
      <c r="N293" s="3"/>
      <c r="O293" s="3"/>
      <c r="P293" s="3"/>
      <c r="Q293" s="3"/>
      <c r="R293" s="3"/>
      <c r="S293" s="3"/>
      <c r="U293" s="3"/>
      <c r="V293" s="3"/>
      <c r="W293" s="3"/>
      <c r="Y293" s="3"/>
      <c r="Z293" s="3"/>
      <c r="AA293" s="3"/>
    </row>
    <row r="294" ht="14.25" customHeight="1">
      <c r="A294" s="2"/>
      <c r="B294" s="107"/>
      <c r="C294" s="2"/>
      <c r="D294" s="107"/>
      <c r="E294" s="107"/>
      <c r="F294" s="107"/>
      <c r="G294" s="107"/>
      <c r="H294" s="107"/>
      <c r="I294" s="107"/>
      <c r="K294" s="3"/>
      <c r="L294" s="3"/>
      <c r="M294" s="3"/>
      <c r="N294" s="3"/>
      <c r="O294" s="3"/>
      <c r="P294" s="3"/>
      <c r="Q294" s="3"/>
      <c r="R294" s="3"/>
      <c r="S294" s="3"/>
      <c r="U294" s="3"/>
      <c r="V294" s="3"/>
      <c r="W294" s="3"/>
      <c r="Y294" s="3"/>
      <c r="Z294" s="3"/>
      <c r="AA294" s="3"/>
    </row>
    <row r="295" ht="14.25" customHeight="1">
      <c r="A295" s="2"/>
      <c r="B295" s="107"/>
      <c r="C295" s="2"/>
      <c r="D295" s="107"/>
      <c r="E295" s="107"/>
      <c r="F295" s="107"/>
      <c r="G295" s="107"/>
      <c r="H295" s="107"/>
      <c r="I295" s="107"/>
      <c r="K295" s="3"/>
      <c r="L295" s="3"/>
      <c r="M295" s="3"/>
      <c r="N295" s="3"/>
      <c r="O295" s="3"/>
      <c r="P295" s="3"/>
      <c r="Q295" s="3"/>
      <c r="R295" s="3"/>
      <c r="S295" s="3"/>
      <c r="U295" s="3"/>
      <c r="V295" s="3"/>
      <c r="W295" s="3"/>
      <c r="Y295" s="3"/>
      <c r="Z295" s="3"/>
      <c r="AA295" s="3"/>
    </row>
    <row r="296" ht="14.25" customHeight="1">
      <c r="A296" s="2"/>
      <c r="B296" s="107"/>
      <c r="C296" s="2"/>
      <c r="D296" s="107"/>
      <c r="E296" s="107"/>
      <c r="F296" s="107"/>
      <c r="G296" s="107"/>
      <c r="H296" s="107"/>
      <c r="I296" s="107"/>
      <c r="K296" s="3"/>
      <c r="L296" s="3"/>
      <c r="M296" s="3"/>
      <c r="N296" s="3"/>
      <c r="O296" s="3"/>
      <c r="P296" s="3"/>
      <c r="Q296" s="3"/>
      <c r="R296" s="3"/>
      <c r="S296" s="3"/>
      <c r="U296" s="3"/>
      <c r="V296" s="3"/>
      <c r="W296" s="3"/>
      <c r="Y296" s="3"/>
      <c r="Z296" s="3"/>
      <c r="AA296" s="3"/>
    </row>
    <row r="297" ht="14.25" customHeight="1">
      <c r="A297" s="2"/>
      <c r="B297" s="107"/>
      <c r="C297" s="2"/>
      <c r="D297" s="107"/>
      <c r="E297" s="107"/>
      <c r="F297" s="107"/>
      <c r="G297" s="107"/>
      <c r="H297" s="107"/>
      <c r="I297" s="107"/>
      <c r="K297" s="3"/>
      <c r="L297" s="3"/>
      <c r="M297" s="3"/>
      <c r="N297" s="3"/>
      <c r="O297" s="3"/>
      <c r="P297" s="3"/>
      <c r="Q297" s="3"/>
      <c r="R297" s="3"/>
      <c r="S297" s="3"/>
      <c r="U297" s="3"/>
      <c r="V297" s="3"/>
      <c r="W297" s="3"/>
      <c r="Y297" s="3"/>
      <c r="Z297" s="3"/>
      <c r="AA297" s="3"/>
    </row>
    <row r="298" ht="14.25" customHeight="1">
      <c r="A298" s="2"/>
      <c r="B298" s="107"/>
      <c r="C298" s="2"/>
      <c r="D298" s="107"/>
      <c r="E298" s="107"/>
      <c r="F298" s="107"/>
      <c r="G298" s="107"/>
      <c r="H298" s="107"/>
      <c r="I298" s="107"/>
      <c r="K298" s="3"/>
      <c r="L298" s="3"/>
      <c r="M298" s="3"/>
      <c r="N298" s="3"/>
      <c r="O298" s="3"/>
      <c r="P298" s="3"/>
      <c r="Q298" s="3"/>
      <c r="R298" s="3"/>
      <c r="S298" s="3"/>
      <c r="U298" s="3"/>
      <c r="V298" s="3"/>
      <c r="W298" s="3"/>
      <c r="Y298" s="3"/>
      <c r="Z298" s="3"/>
      <c r="AA298" s="3"/>
    </row>
    <row r="299" ht="14.25" customHeight="1">
      <c r="A299" s="2"/>
      <c r="B299" s="107"/>
      <c r="C299" s="2"/>
      <c r="D299" s="107"/>
      <c r="E299" s="107"/>
      <c r="F299" s="107"/>
      <c r="G299" s="107"/>
      <c r="H299" s="107"/>
      <c r="I299" s="107"/>
      <c r="K299" s="3"/>
      <c r="L299" s="3"/>
      <c r="M299" s="3"/>
      <c r="N299" s="3"/>
      <c r="O299" s="3"/>
      <c r="P299" s="3"/>
      <c r="Q299" s="3"/>
      <c r="R299" s="3"/>
      <c r="S299" s="3"/>
      <c r="U299" s="3"/>
      <c r="V299" s="3"/>
      <c r="W299" s="3"/>
      <c r="Y299" s="3"/>
      <c r="Z299" s="3"/>
      <c r="AA299" s="3"/>
    </row>
    <row r="300" ht="14.25" customHeight="1">
      <c r="A300" s="2"/>
      <c r="B300" s="107"/>
      <c r="C300" s="2"/>
      <c r="D300" s="107"/>
      <c r="E300" s="107"/>
      <c r="F300" s="107"/>
      <c r="G300" s="107"/>
      <c r="H300" s="107"/>
      <c r="I300" s="107"/>
      <c r="K300" s="3"/>
      <c r="L300" s="3"/>
      <c r="M300" s="3"/>
      <c r="N300" s="3"/>
      <c r="O300" s="3"/>
      <c r="P300" s="3"/>
      <c r="Q300" s="3"/>
      <c r="R300" s="3"/>
      <c r="S300" s="3"/>
      <c r="U300" s="3"/>
      <c r="V300" s="3"/>
      <c r="W300" s="3"/>
      <c r="Y300" s="3"/>
      <c r="Z300" s="3"/>
      <c r="AA300" s="3"/>
    </row>
    <row r="301" ht="14.25" customHeight="1">
      <c r="A301" s="2"/>
      <c r="B301" s="107"/>
      <c r="C301" s="2"/>
      <c r="D301" s="107"/>
      <c r="E301" s="107"/>
      <c r="F301" s="107"/>
      <c r="G301" s="107"/>
      <c r="H301" s="107"/>
      <c r="I301" s="107"/>
      <c r="K301" s="3"/>
      <c r="L301" s="3"/>
      <c r="M301" s="3"/>
      <c r="N301" s="3"/>
      <c r="O301" s="3"/>
      <c r="P301" s="3"/>
      <c r="Q301" s="3"/>
      <c r="R301" s="3"/>
      <c r="S301" s="3"/>
      <c r="U301" s="3"/>
      <c r="V301" s="3"/>
      <c r="W301" s="3"/>
      <c r="Y301" s="3"/>
      <c r="Z301" s="3"/>
      <c r="AA301" s="3"/>
    </row>
    <row r="302" ht="14.25" customHeight="1">
      <c r="A302" s="2"/>
      <c r="B302" s="107"/>
      <c r="C302" s="2"/>
      <c r="D302" s="107"/>
      <c r="E302" s="107"/>
      <c r="F302" s="107"/>
      <c r="G302" s="107"/>
      <c r="H302" s="107"/>
      <c r="I302" s="107"/>
      <c r="K302" s="3"/>
      <c r="L302" s="3"/>
      <c r="M302" s="3"/>
      <c r="N302" s="3"/>
      <c r="O302" s="3"/>
      <c r="P302" s="3"/>
      <c r="Q302" s="3"/>
      <c r="R302" s="3"/>
      <c r="S302" s="3"/>
      <c r="U302" s="3"/>
      <c r="V302" s="3"/>
      <c r="W302" s="3"/>
      <c r="Y302" s="3"/>
      <c r="Z302" s="3"/>
      <c r="AA302" s="3"/>
    </row>
    <row r="303" ht="14.25" customHeight="1">
      <c r="A303" s="2"/>
      <c r="B303" s="107"/>
      <c r="C303" s="2"/>
      <c r="D303" s="107"/>
      <c r="E303" s="107"/>
      <c r="F303" s="107"/>
      <c r="G303" s="107"/>
      <c r="H303" s="107"/>
      <c r="I303" s="107"/>
      <c r="K303" s="3"/>
      <c r="L303" s="3"/>
      <c r="M303" s="3"/>
      <c r="N303" s="3"/>
      <c r="O303" s="3"/>
      <c r="P303" s="3"/>
      <c r="Q303" s="3"/>
      <c r="R303" s="3"/>
      <c r="S303" s="3"/>
      <c r="U303" s="3"/>
      <c r="V303" s="3"/>
      <c r="W303" s="3"/>
      <c r="Y303" s="3"/>
      <c r="Z303" s="3"/>
      <c r="AA303" s="3"/>
    </row>
    <row r="304" ht="14.25" customHeight="1">
      <c r="A304" s="2"/>
      <c r="B304" s="107"/>
      <c r="C304" s="2"/>
      <c r="D304" s="107"/>
      <c r="E304" s="107"/>
      <c r="F304" s="107"/>
      <c r="G304" s="107"/>
      <c r="H304" s="107"/>
      <c r="I304" s="107"/>
      <c r="K304" s="3"/>
      <c r="L304" s="3"/>
      <c r="M304" s="3"/>
      <c r="N304" s="3"/>
      <c r="O304" s="3"/>
      <c r="P304" s="3"/>
      <c r="Q304" s="3"/>
      <c r="R304" s="3"/>
      <c r="S304" s="3"/>
      <c r="U304" s="3"/>
      <c r="V304" s="3"/>
      <c r="W304" s="3"/>
      <c r="Y304" s="3"/>
      <c r="Z304" s="3"/>
      <c r="AA304" s="3"/>
    </row>
    <row r="305" ht="14.25" customHeight="1">
      <c r="A305" s="2"/>
      <c r="B305" s="107"/>
      <c r="C305" s="2"/>
      <c r="D305" s="107"/>
      <c r="E305" s="107"/>
      <c r="F305" s="107"/>
      <c r="G305" s="107"/>
      <c r="H305" s="107"/>
      <c r="I305" s="107"/>
      <c r="K305" s="3"/>
      <c r="L305" s="3"/>
      <c r="M305" s="3"/>
      <c r="N305" s="3"/>
      <c r="O305" s="3"/>
      <c r="P305" s="3"/>
      <c r="Q305" s="3"/>
      <c r="R305" s="3"/>
      <c r="S305" s="3"/>
      <c r="U305" s="3"/>
      <c r="V305" s="3"/>
      <c r="W305" s="3"/>
      <c r="Y305" s="3"/>
      <c r="Z305" s="3"/>
      <c r="AA305" s="3"/>
    </row>
    <row r="306" ht="14.25" customHeight="1">
      <c r="A306" s="2"/>
      <c r="B306" s="107"/>
      <c r="C306" s="2"/>
      <c r="D306" s="107"/>
      <c r="E306" s="107"/>
      <c r="F306" s="107"/>
      <c r="G306" s="107"/>
      <c r="H306" s="107"/>
      <c r="I306" s="107"/>
      <c r="K306" s="3"/>
      <c r="L306" s="3"/>
      <c r="M306" s="3"/>
      <c r="N306" s="3"/>
      <c r="O306" s="3"/>
      <c r="P306" s="3"/>
      <c r="Q306" s="3"/>
      <c r="R306" s="3"/>
      <c r="S306" s="3"/>
      <c r="U306" s="3"/>
      <c r="V306" s="3"/>
      <c r="W306" s="3"/>
      <c r="Y306" s="3"/>
      <c r="Z306" s="3"/>
      <c r="AA306" s="3"/>
    </row>
    <row r="307" ht="14.25" customHeight="1">
      <c r="A307" s="2"/>
      <c r="B307" s="107"/>
      <c r="C307" s="2"/>
      <c r="D307" s="107"/>
      <c r="E307" s="107"/>
      <c r="F307" s="107"/>
      <c r="G307" s="107"/>
      <c r="H307" s="107"/>
      <c r="I307" s="107"/>
      <c r="K307" s="3"/>
      <c r="L307" s="3"/>
      <c r="M307" s="3"/>
      <c r="N307" s="3"/>
      <c r="O307" s="3"/>
      <c r="P307" s="3"/>
      <c r="Q307" s="3"/>
      <c r="R307" s="3"/>
      <c r="S307" s="3"/>
      <c r="U307" s="3"/>
      <c r="V307" s="3"/>
      <c r="W307" s="3"/>
      <c r="Y307" s="3"/>
      <c r="Z307" s="3"/>
      <c r="AA307" s="3"/>
    </row>
    <row r="308" ht="14.25" customHeight="1">
      <c r="A308" s="2"/>
      <c r="B308" s="107"/>
      <c r="C308" s="2"/>
      <c r="D308" s="107"/>
      <c r="E308" s="107"/>
      <c r="F308" s="107"/>
      <c r="G308" s="107"/>
      <c r="H308" s="107"/>
      <c r="I308" s="107"/>
      <c r="K308" s="3"/>
      <c r="L308" s="3"/>
      <c r="M308" s="3"/>
      <c r="N308" s="3"/>
      <c r="O308" s="3"/>
      <c r="P308" s="3"/>
      <c r="Q308" s="3"/>
      <c r="R308" s="3"/>
      <c r="S308" s="3"/>
      <c r="U308" s="3"/>
      <c r="V308" s="3"/>
      <c r="W308" s="3"/>
      <c r="Y308" s="3"/>
      <c r="Z308" s="3"/>
      <c r="AA308" s="3"/>
    </row>
    <row r="309" ht="14.25" customHeight="1">
      <c r="A309" s="2"/>
      <c r="B309" s="107"/>
      <c r="C309" s="2"/>
      <c r="D309" s="107"/>
      <c r="E309" s="107"/>
      <c r="F309" s="107"/>
      <c r="G309" s="107"/>
      <c r="H309" s="107"/>
      <c r="I309" s="107"/>
      <c r="K309" s="3"/>
      <c r="L309" s="3"/>
      <c r="M309" s="3"/>
      <c r="N309" s="3"/>
      <c r="O309" s="3"/>
      <c r="P309" s="3"/>
      <c r="Q309" s="3"/>
      <c r="R309" s="3"/>
      <c r="S309" s="3"/>
      <c r="U309" s="3"/>
      <c r="V309" s="3"/>
      <c r="W309" s="3"/>
      <c r="Y309" s="3"/>
      <c r="Z309" s="3"/>
      <c r="AA309" s="3"/>
    </row>
    <row r="310" ht="14.25" customHeight="1">
      <c r="A310" s="2"/>
      <c r="B310" s="107"/>
      <c r="C310" s="2"/>
      <c r="D310" s="107"/>
      <c r="E310" s="107"/>
      <c r="F310" s="107"/>
      <c r="G310" s="107"/>
      <c r="H310" s="107"/>
      <c r="I310" s="107"/>
      <c r="K310" s="3"/>
      <c r="L310" s="3"/>
      <c r="M310" s="3"/>
      <c r="N310" s="3"/>
      <c r="O310" s="3"/>
      <c r="P310" s="3"/>
      <c r="Q310" s="3"/>
      <c r="R310" s="3"/>
      <c r="S310" s="3"/>
      <c r="U310" s="3"/>
      <c r="V310" s="3"/>
      <c r="W310" s="3"/>
      <c r="Y310" s="3"/>
      <c r="Z310" s="3"/>
      <c r="AA310" s="3"/>
    </row>
    <row r="311" ht="14.25" customHeight="1">
      <c r="A311" s="2"/>
      <c r="B311" s="107"/>
      <c r="C311" s="2"/>
      <c r="D311" s="107"/>
      <c r="E311" s="107"/>
      <c r="F311" s="107"/>
      <c r="G311" s="107"/>
      <c r="H311" s="107"/>
      <c r="I311" s="107"/>
      <c r="K311" s="3"/>
      <c r="L311" s="3"/>
      <c r="M311" s="3"/>
      <c r="N311" s="3"/>
      <c r="O311" s="3"/>
      <c r="P311" s="3"/>
      <c r="Q311" s="3"/>
      <c r="R311" s="3"/>
      <c r="S311" s="3"/>
      <c r="U311" s="3"/>
      <c r="V311" s="3"/>
      <c r="W311" s="3"/>
      <c r="Y311" s="3"/>
      <c r="Z311" s="3"/>
      <c r="AA311" s="3"/>
    </row>
    <row r="312" ht="14.25" customHeight="1">
      <c r="A312" s="2"/>
      <c r="B312" s="107"/>
      <c r="C312" s="2"/>
      <c r="D312" s="107"/>
      <c r="E312" s="107"/>
      <c r="F312" s="107"/>
      <c r="G312" s="107"/>
      <c r="H312" s="107"/>
      <c r="I312" s="107"/>
      <c r="K312" s="3"/>
      <c r="L312" s="3"/>
      <c r="M312" s="3"/>
      <c r="N312" s="3"/>
      <c r="O312" s="3"/>
      <c r="P312" s="3"/>
      <c r="Q312" s="3"/>
      <c r="R312" s="3"/>
      <c r="S312" s="3"/>
      <c r="U312" s="3"/>
      <c r="V312" s="3"/>
      <c r="W312" s="3"/>
      <c r="Y312" s="3"/>
      <c r="Z312" s="3"/>
      <c r="AA312" s="3"/>
    </row>
    <row r="313" ht="14.25" customHeight="1">
      <c r="A313" s="2"/>
      <c r="B313" s="107"/>
      <c r="C313" s="2"/>
      <c r="D313" s="107"/>
      <c r="E313" s="107"/>
      <c r="F313" s="107"/>
      <c r="G313" s="107"/>
      <c r="H313" s="107"/>
      <c r="I313" s="107"/>
      <c r="K313" s="3"/>
      <c r="L313" s="3"/>
      <c r="M313" s="3"/>
      <c r="N313" s="3"/>
      <c r="O313" s="3"/>
      <c r="P313" s="3"/>
      <c r="Q313" s="3"/>
      <c r="R313" s="3"/>
      <c r="S313" s="3"/>
      <c r="U313" s="3"/>
      <c r="V313" s="3"/>
      <c r="W313" s="3"/>
      <c r="Y313" s="3"/>
      <c r="Z313" s="3"/>
      <c r="AA313" s="3"/>
    </row>
    <row r="314" ht="14.25" customHeight="1">
      <c r="A314" s="2"/>
      <c r="B314" s="107"/>
      <c r="C314" s="2"/>
      <c r="D314" s="107"/>
      <c r="E314" s="107"/>
      <c r="F314" s="107"/>
      <c r="G314" s="107"/>
      <c r="H314" s="107"/>
      <c r="I314" s="107"/>
      <c r="K314" s="3"/>
      <c r="L314" s="3"/>
      <c r="M314" s="3"/>
      <c r="N314" s="3"/>
      <c r="O314" s="3"/>
      <c r="P314" s="3"/>
      <c r="Q314" s="3"/>
      <c r="R314" s="3"/>
      <c r="S314" s="3"/>
      <c r="U314" s="3"/>
      <c r="V314" s="3"/>
      <c r="W314" s="3"/>
      <c r="Y314" s="3"/>
      <c r="Z314" s="3"/>
      <c r="AA314" s="3"/>
    </row>
    <row r="315" ht="14.25" customHeight="1">
      <c r="A315" s="2"/>
      <c r="B315" s="107"/>
      <c r="C315" s="2"/>
      <c r="D315" s="107"/>
      <c r="E315" s="107"/>
      <c r="F315" s="107"/>
      <c r="G315" s="107"/>
      <c r="H315" s="107"/>
      <c r="I315" s="107"/>
      <c r="K315" s="3"/>
      <c r="L315" s="3"/>
      <c r="M315" s="3"/>
      <c r="N315" s="3"/>
      <c r="O315" s="3"/>
      <c r="P315" s="3"/>
      <c r="Q315" s="3"/>
      <c r="R315" s="3"/>
      <c r="S315" s="3"/>
      <c r="U315" s="3"/>
      <c r="V315" s="3"/>
      <c r="W315" s="3"/>
      <c r="Y315" s="3"/>
      <c r="Z315" s="3"/>
      <c r="AA315" s="3"/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D5:D6"/>
    <mergeCell ref="E5:E6"/>
    <mergeCell ref="B105:C105"/>
    <mergeCell ref="G5:G6"/>
    <mergeCell ref="H5:H6"/>
    <mergeCell ref="A3:A6"/>
    <mergeCell ref="B3:C6"/>
    <mergeCell ref="D3:E4"/>
    <mergeCell ref="F3:F6"/>
    <mergeCell ref="G3:H4"/>
    <mergeCell ref="I3:I6"/>
    <mergeCell ref="K4:K7"/>
    <mergeCell ref="Q5:R5"/>
    <mergeCell ref="S5:S7"/>
    <mergeCell ref="Q6:Q7"/>
    <mergeCell ref="R6:R7"/>
    <mergeCell ref="U5:U7"/>
    <mergeCell ref="V5:V7"/>
    <mergeCell ref="Y5:Z5"/>
    <mergeCell ref="AA5:AA7"/>
    <mergeCell ref="Y6:Y7"/>
    <mergeCell ref="Z6:Z7"/>
    <mergeCell ref="N6:N7"/>
    <mergeCell ref="O6:O7"/>
    <mergeCell ref="K105:M105"/>
    <mergeCell ref="K106:M106"/>
    <mergeCell ref="L4:M7"/>
    <mergeCell ref="N4:P4"/>
    <mergeCell ref="Q4:S4"/>
    <mergeCell ref="U4:V4"/>
    <mergeCell ref="Y4:AA4"/>
    <mergeCell ref="N5:O5"/>
    <mergeCell ref="P5:P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5.0" ySplit="4.0" topLeftCell="P5" activePane="bottomRight" state="frozen"/>
      <selection activeCell="P1" sqref="P1" pane="topRight"/>
      <selection activeCell="A5" sqref="A5" pane="bottomLeft"/>
      <selection activeCell="P5" sqref="P5" pane="bottomRight"/>
    </sheetView>
  </sheetViews>
  <sheetFormatPr customHeight="1" defaultColWidth="14.43" defaultRowHeight="15.0"/>
  <cols>
    <col customWidth="1" min="1" max="1" width="4.29"/>
    <col customWidth="1" min="2" max="2" width="3.14"/>
    <col customWidth="1" min="3" max="3" width="17.29"/>
    <col customWidth="1" hidden="1" min="4" max="4" width="12.0"/>
    <col customWidth="1" hidden="1" min="5" max="5" width="12.43"/>
    <col customWidth="1" hidden="1" min="6" max="7" width="10.57"/>
    <col customWidth="1" hidden="1" min="8" max="8" width="12.43"/>
    <col customWidth="1" hidden="1" min="9" max="9" width="11.57"/>
    <col customWidth="1" min="10" max="10" width="10.29"/>
    <col customWidth="1" min="11" max="12" width="12.0"/>
    <col customWidth="1" hidden="1" min="13" max="13" width="22.0"/>
    <col customWidth="1" hidden="1" min="14" max="14" width="12.29"/>
    <col customWidth="1" hidden="1" min="15" max="15" width="5.57"/>
    <col customWidth="1" min="16" max="16" width="12.43"/>
    <col customWidth="1" min="17" max="17" width="9.57"/>
    <col customWidth="1" min="18" max="19" width="9.14"/>
    <col customWidth="1" min="20" max="20" width="10.43"/>
    <col customWidth="1" min="21" max="21" width="15.29"/>
    <col customWidth="1" min="22" max="23" width="10.43"/>
    <col customWidth="1" hidden="1" min="24" max="24" width="14.57"/>
    <col customWidth="1" hidden="1" min="25" max="26" width="9.14"/>
    <col customWidth="1" min="27" max="29" width="9.14"/>
    <col customWidth="1" min="30" max="31" width="10.57"/>
    <col customWidth="1" min="32" max="32" width="10.29"/>
    <col customWidth="1" min="33" max="34" width="9.14"/>
    <col customWidth="1" min="35" max="35" width="10.43"/>
    <col customWidth="1" min="36" max="37" width="9.14"/>
    <col customWidth="1" min="38" max="38" width="11.0"/>
    <col customWidth="1" min="39" max="61" width="9.14"/>
    <col customWidth="1" min="62" max="62" width="11.43"/>
    <col customWidth="1" min="63" max="63" width="9.57"/>
    <col customWidth="1" min="64" max="64" width="9.71"/>
    <col customWidth="1" min="65" max="65" width="12.0"/>
    <col customWidth="1" hidden="1" min="66" max="67" width="10.14"/>
    <col customWidth="1" hidden="1" min="68" max="68" width="11.29"/>
    <col customWidth="1" min="69" max="71" width="11.29"/>
    <col customWidth="1" min="72" max="80" width="10.14"/>
    <col customWidth="1" min="81" max="83" width="11.57"/>
    <col customWidth="1" min="84" max="85" width="10.14"/>
    <col customWidth="1" min="86" max="87" width="11.29"/>
    <col customWidth="1" min="88" max="88" width="10.71"/>
    <col customWidth="1" min="89" max="89" width="11.14"/>
    <col customWidth="1" min="90" max="90" width="12.0"/>
    <col customWidth="1" min="91" max="91" width="10.14"/>
    <col customWidth="1" min="92" max="92" width="11.29"/>
    <col customWidth="1" min="93" max="94" width="10.14"/>
    <col customWidth="1" min="95" max="95" width="11.29"/>
    <col customWidth="1" min="96" max="97" width="10.14"/>
    <col customWidth="1" min="98" max="98" width="11.29"/>
    <col customWidth="1" min="99" max="100" width="10.14"/>
    <col customWidth="1" min="101" max="101" width="11.29"/>
    <col customWidth="1" min="102" max="103" width="10.14"/>
    <col customWidth="1" min="104" max="104" width="11.29"/>
    <col customWidth="1" min="105" max="105" width="10.86"/>
    <col customWidth="1" min="106" max="106" width="11.14"/>
    <col customWidth="1" min="107" max="107" width="12.14"/>
    <col customWidth="1" min="108" max="108" width="10.86"/>
    <col customWidth="1" min="109" max="109" width="11.14"/>
    <col customWidth="1" min="110" max="110" width="12.14"/>
    <col customWidth="1" min="111" max="111" width="10.86"/>
    <col customWidth="1" min="112" max="112" width="11.14"/>
    <col customWidth="1" min="113" max="113" width="12.14"/>
    <col customWidth="1" min="114" max="114" width="11.29"/>
    <col customWidth="1" min="115" max="115" width="10.29"/>
    <col customWidth="1" min="116" max="116" width="13.14"/>
    <col customWidth="1" min="117" max="119" width="9.14"/>
    <col customWidth="1" min="120" max="120" width="10.43"/>
    <col customWidth="1" min="121" max="121" width="11.71"/>
    <col customWidth="1" min="122" max="122" width="12.43"/>
    <col customWidth="1" min="123" max="123" width="10.0"/>
    <col customWidth="1" min="124" max="126" width="10.29"/>
    <col customWidth="1" min="127" max="128" width="12.14"/>
    <col customWidth="1" min="129" max="130" width="9.14"/>
    <col customWidth="1" min="131" max="131" width="10.43"/>
    <col customWidth="1" min="132" max="132" width="12.0"/>
    <col customWidth="1" min="133" max="133" width="12.86"/>
    <col customWidth="1" min="134" max="134" width="11.0"/>
    <col customWidth="1" hidden="1" min="135" max="135" width="9.14"/>
    <col customWidth="1" hidden="1" min="136" max="136" width="11.29"/>
    <col customWidth="1" min="137" max="137" width="11.29"/>
    <col customWidth="1" min="138" max="138" width="10.43"/>
    <col customWidth="1" hidden="1" min="139" max="139" width="9.57"/>
  </cols>
  <sheetData>
    <row r="1">
      <c r="A1" s="1" t="s">
        <v>191</v>
      </c>
      <c r="EE1" s="1"/>
      <c r="EF1" s="2"/>
      <c r="EG1" s="2"/>
      <c r="EH1" s="230"/>
      <c r="EI1" s="2"/>
    </row>
    <row r="2" ht="14.25" customHeight="1">
      <c r="A2" s="4">
        <v>0.028</v>
      </c>
      <c r="B2" s="2"/>
      <c r="C2" s="2"/>
      <c r="D2" s="2"/>
      <c r="E2" s="2"/>
      <c r="F2" s="2"/>
      <c r="G2" s="231"/>
      <c r="H2" s="231"/>
      <c r="I2" s="2"/>
      <c r="J2" s="2"/>
      <c r="K2" s="232"/>
      <c r="L2" s="2"/>
      <c r="M2" s="2"/>
      <c r="N2" s="2"/>
      <c r="O2" s="2"/>
      <c r="P2" s="2"/>
      <c r="Q2" s="2"/>
      <c r="R2" s="230"/>
      <c r="S2" s="2"/>
      <c r="T2" s="2"/>
      <c r="U2" s="2"/>
      <c r="V2" s="2"/>
      <c r="W2" s="2"/>
      <c r="X2" s="230"/>
      <c r="Y2" s="2"/>
      <c r="Z2" s="2"/>
      <c r="AA2" s="230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30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30"/>
      <c r="DY2" s="2"/>
      <c r="DZ2" s="2"/>
      <c r="EA2" s="2"/>
      <c r="EB2" s="2"/>
      <c r="EC2" s="2"/>
      <c r="ED2" s="2"/>
      <c r="EE2" s="2"/>
      <c r="EF2" s="5"/>
      <c r="EG2" s="5"/>
      <c r="EH2" s="230"/>
      <c r="EI2" s="2"/>
    </row>
    <row r="3" ht="25.5" customHeight="1">
      <c r="A3" s="233" t="s">
        <v>1</v>
      </c>
      <c r="B3" s="234" t="s">
        <v>2</v>
      </c>
      <c r="C3" s="8"/>
      <c r="D3" s="235" t="s">
        <v>192</v>
      </c>
      <c r="E3" s="8"/>
      <c r="F3" s="236" t="s">
        <v>193</v>
      </c>
      <c r="G3" s="237" t="s">
        <v>3</v>
      </c>
      <c r="H3" s="8"/>
      <c r="I3" s="236" t="s">
        <v>194</v>
      </c>
      <c r="J3" s="238" t="s">
        <v>3</v>
      </c>
      <c r="K3" s="8"/>
      <c r="L3" s="239" t="s">
        <v>195</v>
      </c>
      <c r="M3" s="239" t="s">
        <v>196</v>
      </c>
      <c r="N3" s="240"/>
      <c r="O3" s="241" t="s">
        <v>6</v>
      </c>
      <c r="P3" s="242" t="s">
        <v>7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5"/>
    </row>
    <row r="4" ht="57.75" customHeight="1">
      <c r="A4" s="115"/>
      <c r="B4" s="17"/>
      <c r="C4" s="18"/>
      <c r="D4" s="19"/>
      <c r="E4" s="20"/>
      <c r="F4" s="16"/>
      <c r="G4" s="19"/>
      <c r="H4" s="20"/>
      <c r="I4" s="16"/>
      <c r="J4" s="19"/>
      <c r="K4" s="20"/>
      <c r="L4" s="16"/>
      <c r="M4" s="16"/>
      <c r="N4" s="243" t="s">
        <v>197</v>
      </c>
      <c r="O4" s="16"/>
      <c r="P4" s="244" t="s">
        <v>8</v>
      </c>
      <c r="Q4" s="245" t="s">
        <v>9</v>
      </c>
      <c r="R4" s="246" t="s">
        <v>198</v>
      </c>
      <c r="S4" s="14"/>
      <c r="T4" s="24"/>
      <c r="U4" s="247" t="s">
        <v>199</v>
      </c>
      <c r="V4" s="14"/>
      <c r="W4" s="24"/>
      <c r="X4" s="247" t="s">
        <v>10</v>
      </c>
      <c r="Y4" s="14"/>
      <c r="Z4" s="24"/>
      <c r="AA4" s="247" t="s">
        <v>11</v>
      </c>
      <c r="AB4" s="14"/>
      <c r="AC4" s="24"/>
      <c r="AD4" s="248" t="s">
        <v>12</v>
      </c>
      <c r="AE4" s="14"/>
      <c r="AF4" s="24"/>
      <c r="AG4" s="249" t="s">
        <v>13</v>
      </c>
      <c r="AH4" s="14"/>
      <c r="AI4" s="24"/>
      <c r="AJ4" s="248" t="s">
        <v>14</v>
      </c>
      <c r="AK4" s="14"/>
      <c r="AL4" s="24"/>
      <c r="AM4" s="248" t="s">
        <v>200</v>
      </c>
      <c r="AN4" s="14"/>
      <c r="AO4" s="24"/>
      <c r="AP4" s="248" t="s">
        <v>201</v>
      </c>
      <c r="AQ4" s="14"/>
      <c r="AR4" s="24"/>
      <c r="AS4" s="248" t="s">
        <v>202</v>
      </c>
      <c r="AT4" s="14"/>
      <c r="AU4" s="24"/>
      <c r="AV4" s="248" t="s">
        <v>203</v>
      </c>
      <c r="AW4" s="14"/>
      <c r="AX4" s="24"/>
      <c r="AY4" s="248" t="s">
        <v>204</v>
      </c>
      <c r="AZ4" s="14"/>
      <c r="BA4" s="24"/>
      <c r="BB4" s="248" t="s">
        <v>205</v>
      </c>
      <c r="BC4" s="14"/>
      <c r="BD4" s="24"/>
      <c r="BE4" s="248" t="s">
        <v>206</v>
      </c>
      <c r="BF4" s="14"/>
      <c r="BG4" s="24"/>
      <c r="BH4" s="247" t="s">
        <v>207</v>
      </c>
      <c r="BI4" s="14"/>
      <c r="BJ4" s="24"/>
      <c r="BK4" s="249" t="s">
        <v>208</v>
      </c>
      <c r="BL4" s="14"/>
      <c r="BM4" s="24"/>
      <c r="BN4" s="250"/>
      <c r="BO4" s="14"/>
      <c r="BP4" s="24"/>
      <c r="BQ4" s="251" t="s">
        <v>209</v>
      </c>
      <c r="BR4" s="14"/>
      <c r="BS4" s="24"/>
      <c r="BT4" s="248" t="s">
        <v>210</v>
      </c>
      <c r="BU4" s="14"/>
      <c r="BV4" s="24"/>
      <c r="BW4" s="248" t="s">
        <v>211</v>
      </c>
      <c r="BX4" s="14"/>
      <c r="BY4" s="24"/>
      <c r="BZ4" s="248" t="s">
        <v>212</v>
      </c>
      <c r="CA4" s="14"/>
      <c r="CB4" s="24"/>
      <c r="CC4" s="248" t="s">
        <v>213</v>
      </c>
      <c r="CD4" s="14"/>
      <c r="CE4" s="24"/>
      <c r="CF4" s="248" t="s">
        <v>214</v>
      </c>
      <c r="CG4" s="14"/>
      <c r="CH4" s="24"/>
      <c r="CI4" s="252" t="s">
        <v>215</v>
      </c>
      <c r="CJ4" s="14"/>
      <c r="CK4" s="24"/>
      <c r="CL4" s="248" t="s">
        <v>216</v>
      </c>
      <c r="CM4" s="14"/>
      <c r="CN4" s="24"/>
      <c r="CO4" s="248" t="s">
        <v>24</v>
      </c>
      <c r="CP4" s="14"/>
      <c r="CQ4" s="24"/>
      <c r="CR4" s="248" t="s">
        <v>217</v>
      </c>
      <c r="CS4" s="14"/>
      <c r="CT4" s="24"/>
      <c r="CU4" s="248" t="s">
        <v>218</v>
      </c>
      <c r="CV4" s="14"/>
      <c r="CW4" s="24"/>
      <c r="CX4" s="248" t="s">
        <v>219</v>
      </c>
      <c r="CY4" s="14"/>
      <c r="CZ4" s="24"/>
      <c r="DA4" s="248" t="s">
        <v>220</v>
      </c>
      <c r="DB4" s="14"/>
      <c r="DC4" s="24"/>
      <c r="DD4" s="249" t="s">
        <v>221</v>
      </c>
      <c r="DE4" s="14"/>
      <c r="DF4" s="24"/>
      <c r="DG4" s="252" t="s">
        <v>222</v>
      </c>
      <c r="DH4" s="14"/>
      <c r="DI4" s="24"/>
      <c r="DJ4" s="252" t="s">
        <v>223</v>
      </c>
      <c r="DK4" s="14"/>
      <c r="DL4" s="24"/>
      <c r="DM4" s="249" t="s">
        <v>28</v>
      </c>
      <c r="DN4" s="14"/>
      <c r="DO4" s="24"/>
      <c r="DP4" s="253" t="s">
        <v>25</v>
      </c>
      <c r="DQ4" s="253" t="s">
        <v>224</v>
      </c>
      <c r="DR4" s="253" t="s">
        <v>27</v>
      </c>
      <c r="DS4" s="253" t="s">
        <v>225</v>
      </c>
      <c r="DT4" s="248" t="s">
        <v>226</v>
      </c>
      <c r="DU4" s="14"/>
      <c r="DV4" s="24"/>
      <c r="DW4" s="254" t="s">
        <v>227</v>
      </c>
      <c r="DX4" s="255" t="s">
        <v>228</v>
      </c>
      <c r="DY4" s="249" t="s">
        <v>229</v>
      </c>
      <c r="DZ4" s="14"/>
      <c r="EA4" s="24"/>
      <c r="EB4" s="249" t="s">
        <v>230</v>
      </c>
      <c r="EC4" s="14"/>
      <c r="ED4" s="24"/>
      <c r="EE4" s="256" t="s">
        <v>188</v>
      </c>
      <c r="EF4" s="254" t="s">
        <v>188</v>
      </c>
      <c r="EG4" s="254" t="s">
        <v>188</v>
      </c>
      <c r="EH4" s="257" t="s">
        <v>231</v>
      </c>
      <c r="EI4" s="253" t="s">
        <v>34</v>
      </c>
    </row>
    <row r="5" ht="15.0" hidden="1" customHeight="1">
      <c r="A5" s="115"/>
      <c r="B5" s="17"/>
      <c r="C5" s="18"/>
      <c r="D5" s="258" t="s">
        <v>35</v>
      </c>
      <c r="E5" s="258" t="s">
        <v>36</v>
      </c>
      <c r="F5" s="16"/>
      <c r="G5" s="259" t="s">
        <v>35</v>
      </c>
      <c r="H5" s="259" t="s">
        <v>36</v>
      </c>
      <c r="I5" s="16"/>
      <c r="J5" s="260" t="s">
        <v>35</v>
      </c>
      <c r="K5" s="261" t="s">
        <v>36</v>
      </c>
      <c r="L5" s="16"/>
      <c r="M5" s="16"/>
      <c r="N5" s="243"/>
      <c r="O5" s="16"/>
      <c r="P5" s="262" t="s">
        <v>37</v>
      </c>
      <c r="Q5" s="263" t="s">
        <v>38</v>
      </c>
      <c r="R5" s="264" t="s">
        <v>39</v>
      </c>
      <c r="S5" s="14"/>
      <c r="T5" s="24"/>
      <c r="U5" s="265" t="s">
        <v>232</v>
      </c>
      <c r="V5" s="14"/>
      <c r="W5" s="24"/>
      <c r="X5" s="264" t="s">
        <v>233</v>
      </c>
      <c r="Y5" s="14"/>
      <c r="Z5" s="24"/>
      <c r="AA5" s="266"/>
      <c r="AB5" s="267"/>
      <c r="AC5" s="268"/>
      <c r="AD5" s="269"/>
      <c r="AE5" s="14"/>
      <c r="AF5" s="24"/>
      <c r="AG5" s="270"/>
      <c r="AH5" s="270"/>
      <c r="AI5" s="271"/>
      <c r="AJ5" s="270"/>
      <c r="AK5" s="270"/>
      <c r="AL5" s="268"/>
      <c r="AM5" s="270"/>
      <c r="AN5" s="270"/>
      <c r="AO5" s="268"/>
      <c r="AP5" s="272"/>
      <c r="AQ5" s="14"/>
      <c r="AR5" s="24"/>
      <c r="AS5" s="272"/>
      <c r="AT5" s="14"/>
      <c r="AU5" s="24"/>
      <c r="AV5" s="272"/>
      <c r="AW5" s="14"/>
      <c r="AX5" s="24"/>
      <c r="AY5" s="272"/>
      <c r="AZ5" s="14"/>
      <c r="BA5" s="24"/>
      <c r="BB5" s="272"/>
      <c r="BC5" s="14"/>
      <c r="BD5" s="24"/>
      <c r="BE5" s="272"/>
      <c r="BF5" s="14"/>
      <c r="BG5" s="24"/>
      <c r="BH5" s="273"/>
      <c r="BI5" s="14"/>
      <c r="BJ5" s="24"/>
      <c r="BK5" s="272"/>
      <c r="BL5" s="14"/>
      <c r="BM5" s="24"/>
      <c r="BN5" s="274"/>
      <c r="BO5" s="274"/>
      <c r="BP5" s="268"/>
      <c r="BQ5" s="268"/>
      <c r="BR5" s="268"/>
      <c r="BS5" s="268"/>
      <c r="BT5" s="274"/>
      <c r="BU5" s="274"/>
      <c r="BV5" s="268"/>
      <c r="BW5" s="275"/>
      <c r="BX5" s="275"/>
      <c r="BY5" s="275"/>
      <c r="BZ5" s="275"/>
      <c r="CA5" s="275"/>
      <c r="CB5" s="275"/>
      <c r="CC5" s="275"/>
      <c r="CD5" s="275"/>
      <c r="CE5" s="275"/>
      <c r="CF5" s="274"/>
      <c r="CG5" s="274"/>
      <c r="CH5" s="268"/>
      <c r="CI5" s="276"/>
      <c r="CJ5" s="276"/>
      <c r="CK5" s="271"/>
      <c r="CL5" s="274"/>
      <c r="CM5" s="274"/>
      <c r="CN5" s="268"/>
      <c r="CO5" s="274"/>
      <c r="CP5" s="274"/>
      <c r="CQ5" s="268"/>
      <c r="CR5" s="274"/>
      <c r="CS5" s="274"/>
      <c r="CT5" s="268"/>
      <c r="CU5" s="274"/>
      <c r="CV5" s="274"/>
      <c r="CW5" s="268"/>
      <c r="CX5" s="274"/>
      <c r="CY5" s="274"/>
      <c r="CZ5" s="268"/>
      <c r="DA5" s="269"/>
      <c r="DB5" s="14"/>
      <c r="DC5" s="24"/>
      <c r="DD5" s="269"/>
      <c r="DE5" s="14"/>
      <c r="DF5" s="24"/>
      <c r="DG5" s="269"/>
      <c r="DH5" s="14"/>
      <c r="DI5" s="24"/>
      <c r="DJ5" s="270"/>
      <c r="DK5" s="270"/>
      <c r="DL5" s="271"/>
      <c r="DM5" s="270"/>
      <c r="DN5" s="270"/>
      <c r="DO5" s="271"/>
      <c r="DP5" s="277"/>
      <c r="DQ5" s="278"/>
      <c r="DR5" s="278"/>
      <c r="DS5" s="279">
        <v>0.16</v>
      </c>
      <c r="DT5" s="280"/>
      <c r="DU5" s="280"/>
      <c r="DV5" s="268"/>
      <c r="DW5" s="281">
        <f>1468+137+1841+166+28517+4597+1664+368</f>
        <v>38758</v>
      </c>
      <c r="DX5" s="282"/>
      <c r="DY5" s="283">
        <v>0.017</v>
      </c>
      <c r="DZ5" s="14"/>
      <c r="EA5" s="24"/>
      <c r="EB5" s="283">
        <v>0.197</v>
      </c>
      <c r="EC5" s="14"/>
      <c r="ED5" s="24"/>
      <c r="EE5" s="284"/>
      <c r="EF5" s="268"/>
      <c r="EG5" s="268"/>
      <c r="EH5" s="282"/>
      <c r="EI5" s="285">
        <v>0.0016</v>
      </c>
    </row>
    <row r="6" ht="14.25" customHeight="1">
      <c r="A6" s="128"/>
      <c r="B6" s="29"/>
      <c r="C6" s="30"/>
      <c r="D6" s="129"/>
      <c r="E6" s="129"/>
      <c r="F6" s="129"/>
      <c r="G6" s="129"/>
      <c r="H6" s="129"/>
      <c r="I6" s="129"/>
      <c r="J6" s="129"/>
      <c r="K6" s="129"/>
      <c r="L6" s="129"/>
      <c r="M6" s="31"/>
      <c r="N6" s="286"/>
      <c r="O6" s="31"/>
      <c r="P6" s="287"/>
      <c r="Q6" s="129"/>
      <c r="R6" s="288" t="s">
        <v>46</v>
      </c>
      <c r="S6" s="289" t="s">
        <v>47</v>
      </c>
      <c r="T6" s="289" t="s">
        <v>48</v>
      </c>
      <c r="U6" s="289"/>
      <c r="V6" s="289"/>
      <c r="W6" s="289"/>
      <c r="X6" s="288" t="s">
        <v>46</v>
      </c>
      <c r="Y6" s="289" t="s">
        <v>47</v>
      </c>
      <c r="Z6" s="289" t="s">
        <v>48</v>
      </c>
      <c r="AA6" s="288" t="s">
        <v>46</v>
      </c>
      <c r="AB6" s="289" t="s">
        <v>47</v>
      </c>
      <c r="AC6" s="289" t="s">
        <v>48</v>
      </c>
      <c r="AD6" s="289" t="s">
        <v>46</v>
      </c>
      <c r="AE6" s="289" t="s">
        <v>47</v>
      </c>
      <c r="AF6" s="289" t="s">
        <v>48</v>
      </c>
      <c r="AG6" s="289" t="s">
        <v>46</v>
      </c>
      <c r="AH6" s="289" t="s">
        <v>47</v>
      </c>
      <c r="AI6" s="289" t="s">
        <v>48</v>
      </c>
      <c r="AJ6" s="289" t="s">
        <v>46</v>
      </c>
      <c r="AK6" s="289" t="s">
        <v>47</v>
      </c>
      <c r="AL6" s="289" t="s">
        <v>48</v>
      </c>
      <c r="AM6" s="289" t="s">
        <v>46</v>
      </c>
      <c r="AN6" s="289" t="s">
        <v>47</v>
      </c>
      <c r="AO6" s="289" t="s">
        <v>48</v>
      </c>
      <c r="AP6" s="289" t="s">
        <v>46</v>
      </c>
      <c r="AQ6" s="289" t="s">
        <v>47</v>
      </c>
      <c r="AR6" s="289" t="s">
        <v>48</v>
      </c>
      <c r="AS6" s="289" t="s">
        <v>46</v>
      </c>
      <c r="AT6" s="289" t="s">
        <v>47</v>
      </c>
      <c r="AU6" s="289" t="s">
        <v>48</v>
      </c>
      <c r="AV6" s="289" t="s">
        <v>46</v>
      </c>
      <c r="AW6" s="289" t="s">
        <v>47</v>
      </c>
      <c r="AX6" s="289" t="s">
        <v>48</v>
      </c>
      <c r="AY6" s="289" t="s">
        <v>46</v>
      </c>
      <c r="AZ6" s="289" t="s">
        <v>47</v>
      </c>
      <c r="BA6" s="289" t="s">
        <v>48</v>
      </c>
      <c r="BB6" s="289" t="s">
        <v>46</v>
      </c>
      <c r="BC6" s="289" t="s">
        <v>47</v>
      </c>
      <c r="BD6" s="289" t="s">
        <v>48</v>
      </c>
      <c r="BE6" s="289" t="s">
        <v>46</v>
      </c>
      <c r="BF6" s="289" t="s">
        <v>47</v>
      </c>
      <c r="BG6" s="289" t="s">
        <v>48</v>
      </c>
      <c r="BH6" s="288" t="s">
        <v>46</v>
      </c>
      <c r="BI6" s="289" t="s">
        <v>47</v>
      </c>
      <c r="BJ6" s="289" t="s">
        <v>48</v>
      </c>
      <c r="BK6" s="289" t="s">
        <v>46</v>
      </c>
      <c r="BL6" s="289" t="s">
        <v>47</v>
      </c>
      <c r="BM6" s="289" t="s">
        <v>48</v>
      </c>
      <c r="BN6" s="289" t="s">
        <v>234</v>
      </c>
      <c r="BO6" s="289" t="s">
        <v>235</v>
      </c>
      <c r="BP6" s="289" t="s">
        <v>48</v>
      </c>
      <c r="BQ6" s="289" t="s">
        <v>46</v>
      </c>
      <c r="BR6" s="289" t="s">
        <v>47</v>
      </c>
      <c r="BS6" s="289" t="s">
        <v>48</v>
      </c>
      <c r="BT6" s="289" t="s">
        <v>46</v>
      </c>
      <c r="BU6" s="289" t="s">
        <v>47</v>
      </c>
      <c r="BV6" s="289" t="s">
        <v>48</v>
      </c>
      <c r="BW6" s="289" t="s">
        <v>46</v>
      </c>
      <c r="BX6" s="289" t="s">
        <v>47</v>
      </c>
      <c r="BY6" s="289" t="s">
        <v>48</v>
      </c>
      <c r="BZ6" s="289" t="s">
        <v>46</v>
      </c>
      <c r="CA6" s="289" t="s">
        <v>47</v>
      </c>
      <c r="CB6" s="289" t="s">
        <v>48</v>
      </c>
      <c r="CC6" s="289" t="s">
        <v>46</v>
      </c>
      <c r="CD6" s="289" t="s">
        <v>47</v>
      </c>
      <c r="CE6" s="289" t="s">
        <v>48</v>
      </c>
      <c r="CF6" s="289" t="s">
        <v>46</v>
      </c>
      <c r="CG6" s="289" t="s">
        <v>47</v>
      </c>
      <c r="CH6" s="289" t="s">
        <v>48</v>
      </c>
      <c r="CI6" s="289" t="s">
        <v>46</v>
      </c>
      <c r="CJ6" s="289" t="s">
        <v>47</v>
      </c>
      <c r="CK6" s="289" t="s">
        <v>48</v>
      </c>
      <c r="CL6" s="289" t="s">
        <v>46</v>
      </c>
      <c r="CM6" s="289" t="s">
        <v>47</v>
      </c>
      <c r="CN6" s="289" t="s">
        <v>48</v>
      </c>
      <c r="CO6" s="289" t="s">
        <v>46</v>
      </c>
      <c r="CP6" s="289" t="s">
        <v>47</v>
      </c>
      <c r="CQ6" s="289" t="s">
        <v>48</v>
      </c>
      <c r="CR6" s="289" t="s">
        <v>46</v>
      </c>
      <c r="CS6" s="289" t="s">
        <v>47</v>
      </c>
      <c r="CT6" s="289" t="s">
        <v>48</v>
      </c>
      <c r="CU6" s="289" t="s">
        <v>46</v>
      </c>
      <c r="CV6" s="289" t="s">
        <v>47</v>
      </c>
      <c r="CW6" s="289" t="s">
        <v>48</v>
      </c>
      <c r="CX6" s="289" t="s">
        <v>46</v>
      </c>
      <c r="CY6" s="289" t="s">
        <v>47</v>
      </c>
      <c r="CZ6" s="289" t="s">
        <v>48</v>
      </c>
      <c r="DA6" s="289" t="s">
        <v>46</v>
      </c>
      <c r="DB6" s="289" t="s">
        <v>47</v>
      </c>
      <c r="DC6" s="289" t="s">
        <v>48</v>
      </c>
      <c r="DD6" s="289" t="s">
        <v>46</v>
      </c>
      <c r="DE6" s="289" t="s">
        <v>47</v>
      </c>
      <c r="DF6" s="289" t="s">
        <v>48</v>
      </c>
      <c r="DG6" s="289" t="s">
        <v>46</v>
      </c>
      <c r="DH6" s="289" t="s">
        <v>47</v>
      </c>
      <c r="DI6" s="289" t="s">
        <v>48</v>
      </c>
      <c r="DJ6" s="289" t="s">
        <v>46</v>
      </c>
      <c r="DK6" s="289" t="s">
        <v>47</v>
      </c>
      <c r="DL6" s="289" t="s">
        <v>48</v>
      </c>
      <c r="DM6" s="289" t="s">
        <v>46</v>
      </c>
      <c r="DN6" s="289" t="s">
        <v>47</v>
      </c>
      <c r="DO6" s="289" t="s">
        <v>48</v>
      </c>
      <c r="DP6" s="287"/>
      <c r="DQ6" s="129"/>
      <c r="DR6" s="31"/>
      <c r="DS6" s="31"/>
      <c r="DT6" s="289" t="s">
        <v>46</v>
      </c>
      <c r="DU6" s="289" t="s">
        <v>47</v>
      </c>
      <c r="DV6" s="289" t="s">
        <v>48</v>
      </c>
      <c r="DW6" s="289" t="s">
        <v>48</v>
      </c>
      <c r="DX6" s="288" t="s">
        <v>48</v>
      </c>
      <c r="DY6" s="289" t="s">
        <v>46</v>
      </c>
      <c r="DZ6" s="289" t="s">
        <v>47</v>
      </c>
      <c r="EA6" s="289" t="s">
        <v>48</v>
      </c>
      <c r="EB6" s="289" t="s">
        <v>46</v>
      </c>
      <c r="EC6" s="289" t="s">
        <v>47</v>
      </c>
      <c r="ED6" s="289" t="s">
        <v>48</v>
      </c>
      <c r="EE6" s="289" t="s">
        <v>47</v>
      </c>
      <c r="EF6" s="289" t="s">
        <v>48</v>
      </c>
      <c r="EG6" s="289"/>
      <c r="EH6" s="288" t="s">
        <v>48</v>
      </c>
      <c r="EI6" s="129"/>
    </row>
    <row r="7" ht="14.25" customHeight="1">
      <c r="A7" s="33" t="s">
        <v>49</v>
      </c>
      <c r="B7" s="34" t="s">
        <v>50</v>
      </c>
      <c r="C7" s="35"/>
      <c r="D7" s="290">
        <v>10700.0</v>
      </c>
      <c r="E7" s="291">
        <v>10430.0</v>
      </c>
      <c r="F7" s="291">
        <v>21130.0</v>
      </c>
      <c r="G7" s="292"/>
      <c r="H7" s="292"/>
      <c r="I7" s="293"/>
      <c r="J7" s="291">
        <f t="shared" ref="J7:L7" si="1">SUM(J8:J13)</f>
        <v>10976.68178</v>
      </c>
      <c r="K7" s="291">
        <f t="shared" si="1"/>
        <v>10768.8066</v>
      </c>
      <c r="L7" s="291">
        <f t="shared" si="1"/>
        <v>21745.48838</v>
      </c>
      <c r="M7" s="294">
        <v>214.0</v>
      </c>
      <c r="N7" s="295">
        <v>21130.0</v>
      </c>
      <c r="O7" s="296">
        <f>M7/N7*1000</f>
        <v>10.12778041</v>
      </c>
      <c r="P7" s="297">
        <f t="shared" ref="P7:EI7" si="2">SUM(P8:P13)</f>
        <v>414.3093847</v>
      </c>
      <c r="Q7" s="297">
        <f t="shared" si="2"/>
        <v>411.8571445</v>
      </c>
      <c r="R7" s="297">
        <f t="shared" si="2"/>
        <v>198.9324141</v>
      </c>
      <c r="S7" s="297">
        <f t="shared" si="2"/>
        <v>195.1650543</v>
      </c>
      <c r="T7" s="297">
        <f t="shared" si="2"/>
        <v>394.0974684</v>
      </c>
      <c r="U7" s="297">
        <f t="shared" si="2"/>
        <v>192.1843568</v>
      </c>
      <c r="V7" s="297">
        <f t="shared" si="2"/>
        <v>187.334845</v>
      </c>
      <c r="W7" s="297">
        <f t="shared" si="2"/>
        <v>379.5192017</v>
      </c>
      <c r="X7" s="297">
        <f t="shared" si="2"/>
        <v>202.4488376</v>
      </c>
      <c r="Y7" s="297">
        <f t="shared" si="2"/>
        <v>196.6180191</v>
      </c>
      <c r="Z7" s="297">
        <f t="shared" si="2"/>
        <v>399.0668567</v>
      </c>
      <c r="AA7" s="297">
        <f t="shared" si="2"/>
        <v>407.1420059</v>
      </c>
      <c r="AB7" s="297">
        <f t="shared" si="2"/>
        <v>394.2935829</v>
      </c>
      <c r="AC7" s="297">
        <f t="shared" si="2"/>
        <v>801.4355888</v>
      </c>
      <c r="AD7" s="297">
        <f t="shared" si="2"/>
        <v>612.3622519</v>
      </c>
      <c r="AE7" s="297">
        <f t="shared" si="2"/>
        <v>591.2698026</v>
      </c>
      <c r="AF7" s="297">
        <f t="shared" si="2"/>
        <v>1203.632054</v>
      </c>
      <c r="AG7" s="297">
        <f t="shared" si="2"/>
        <v>1019.555265</v>
      </c>
      <c r="AH7" s="297">
        <f t="shared" si="2"/>
        <v>978.8087454</v>
      </c>
      <c r="AI7" s="297">
        <f t="shared" si="2"/>
        <v>1998.364011</v>
      </c>
      <c r="AJ7" s="297">
        <f t="shared" si="2"/>
        <v>817.1064277</v>
      </c>
      <c r="AK7" s="297">
        <f t="shared" si="2"/>
        <v>782.1907263</v>
      </c>
      <c r="AL7" s="297">
        <f t="shared" si="2"/>
        <v>1599.297154</v>
      </c>
      <c r="AM7" s="297">
        <f t="shared" si="2"/>
        <v>399.1678306</v>
      </c>
      <c r="AN7" s="297">
        <f t="shared" si="2"/>
        <v>376.6564673</v>
      </c>
      <c r="AO7" s="297">
        <f t="shared" si="2"/>
        <v>775.8242979</v>
      </c>
      <c r="AP7" s="297">
        <f t="shared" si="2"/>
        <v>196.7529981</v>
      </c>
      <c r="AQ7" s="297">
        <f t="shared" si="2"/>
        <v>185.0703138</v>
      </c>
      <c r="AR7" s="297">
        <f t="shared" si="2"/>
        <v>381.8233119</v>
      </c>
      <c r="AS7" s="297">
        <f t="shared" si="2"/>
        <v>195.5968277</v>
      </c>
      <c r="AT7" s="297">
        <f t="shared" si="2"/>
        <v>184.0809979</v>
      </c>
      <c r="AU7" s="297">
        <f t="shared" si="2"/>
        <v>379.6778255</v>
      </c>
      <c r="AV7" s="297">
        <f t="shared" si="2"/>
        <v>194.9847375</v>
      </c>
      <c r="AW7" s="297">
        <f t="shared" si="2"/>
        <v>183.995712</v>
      </c>
      <c r="AX7" s="297">
        <f t="shared" si="2"/>
        <v>378.9804495</v>
      </c>
      <c r="AY7" s="297">
        <f t="shared" si="2"/>
        <v>194.5426723</v>
      </c>
      <c r="AZ7" s="297">
        <f t="shared" si="2"/>
        <v>184.2856839</v>
      </c>
      <c r="BA7" s="297">
        <f t="shared" si="2"/>
        <v>378.8283562</v>
      </c>
      <c r="BB7" s="297">
        <f t="shared" si="2"/>
        <v>193.726552</v>
      </c>
      <c r="BC7" s="297">
        <f t="shared" si="2"/>
        <v>184.1321694</v>
      </c>
      <c r="BD7" s="297">
        <f t="shared" si="2"/>
        <v>377.8587214</v>
      </c>
      <c r="BE7" s="297">
        <f t="shared" si="2"/>
        <v>191.6862513</v>
      </c>
      <c r="BF7" s="297">
        <f t="shared" si="2"/>
        <v>182.6140811</v>
      </c>
      <c r="BG7" s="297">
        <f t="shared" si="2"/>
        <v>374.3003324</v>
      </c>
      <c r="BH7" s="297">
        <f t="shared" si="2"/>
        <v>2063.050059</v>
      </c>
      <c r="BI7" s="297">
        <f t="shared" si="2"/>
        <v>1956.031174</v>
      </c>
      <c r="BJ7" s="297">
        <f t="shared" si="2"/>
        <v>4019.081233</v>
      </c>
      <c r="BK7" s="297">
        <f t="shared" si="2"/>
        <v>1717.321104</v>
      </c>
      <c r="BL7" s="297">
        <f t="shared" si="2"/>
        <v>1627.578274</v>
      </c>
      <c r="BM7" s="297">
        <f t="shared" si="2"/>
        <v>3344.899378</v>
      </c>
      <c r="BN7" s="297">
        <f t="shared" si="2"/>
        <v>1897</v>
      </c>
      <c r="BO7" s="297">
        <f t="shared" si="2"/>
        <v>1423</v>
      </c>
      <c r="BP7" s="297">
        <f t="shared" si="2"/>
        <v>3320</v>
      </c>
      <c r="BQ7" s="297">
        <f t="shared" si="2"/>
        <v>1730.922283</v>
      </c>
      <c r="BR7" s="297">
        <f t="shared" si="2"/>
        <v>1685.780042</v>
      </c>
      <c r="BS7" s="297">
        <f t="shared" si="2"/>
        <v>3416.702325</v>
      </c>
      <c r="BT7" s="297">
        <f t="shared" si="2"/>
        <v>1475.715496</v>
      </c>
      <c r="BU7" s="297">
        <f t="shared" si="2"/>
        <v>1402.88415</v>
      </c>
      <c r="BV7" s="297">
        <f t="shared" si="2"/>
        <v>2878.599646</v>
      </c>
      <c r="BW7" s="297">
        <f t="shared" si="2"/>
        <v>563.2420124</v>
      </c>
      <c r="BX7" s="297">
        <f t="shared" si="2"/>
        <v>536.3457095</v>
      </c>
      <c r="BY7" s="297">
        <f t="shared" si="2"/>
        <v>1099.587722</v>
      </c>
      <c r="BZ7" s="297">
        <f t="shared" si="2"/>
        <v>524.2042589</v>
      </c>
      <c r="CA7" s="297">
        <f t="shared" si="2"/>
        <v>498.1205875</v>
      </c>
      <c r="CB7" s="297">
        <f t="shared" si="2"/>
        <v>1022.324846</v>
      </c>
      <c r="CC7" s="297">
        <f t="shared" si="2"/>
        <v>1087.446271</v>
      </c>
      <c r="CD7" s="297">
        <f t="shared" si="2"/>
        <v>1034.466297</v>
      </c>
      <c r="CE7" s="297">
        <f t="shared" si="2"/>
        <v>2121.912568</v>
      </c>
      <c r="CF7" s="297">
        <f t="shared" si="2"/>
        <v>8019.112882</v>
      </c>
      <c r="CG7" s="297">
        <f t="shared" si="2"/>
        <v>7955.430804</v>
      </c>
      <c r="CH7" s="297">
        <f t="shared" si="2"/>
        <v>15974.54369</v>
      </c>
      <c r="CI7" s="297">
        <f t="shared" si="2"/>
        <v>3652.308289</v>
      </c>
      <c r="CJ7" s="297">
        <f t="shared" si="2"/>
        <v>3473.59069</v>
      </c>
      <c r="CK7" s="297">
        <f t="shared" si="2"/>
        <v>7125.898979</v>
      </c>
      <c r="CL7" s="297">
        <f t="shared" si="2"/>
        <v>7012.972594</v>
      </c>
      <c r="CM7" s="297">
        <f t="shared" si="2"/>
        <v>6965.569011</v>
      </c>
      <c r="CN7" s="297">
        <f t="shared" si="2"/>
        <v>13978.54161</v>
      </c>
      <c r="CO7" s="297">
        <f t="shared" si="2"/>
        <v>311.4008953</v>
      </c>
      <c r="CP7" s="297">
        <f t="shared" si="2"/>
        <v>329.6469018</v>
      </c>
      <c r="CQ7" s="297">
        <f t="shared" si="2"/>
        <v>641.0477971</v>
      </c>
      <c r="CR7" s="297">
        <f t="shared" si="2"/>
        <v>2372.886724</v>
      </c>
      <c r="CS7" s="297">
        <f t="shared" si="2"/>
        <v>2333.813414</v>
      </c>
      <c r="CT7" s="297">
        <f t="shared" si="2"/>
        <v>4706.700138</v>
      </c>
      <c r="CU7" s="297">
        <f t="shared" si="2"/>
        <v>2764.488439</v>
      </c>
      <c r="CV7" s="297">
        <f t="shared" si="2"/>
        <v>2808.582734</v>
      </c>
      <c r="CW7" s="297">
        <f t="shared" si="2"/>
        <v>5573.071173</v>
      </c>
      <c r="CX7" s="297">
        <f t="shared" si="2"/>
        <v>1750.680021</v>
      </c>
      <c r="CY7" s="297">
        <f t="shared" si="2"/>
        <v>1714.518679</v>
      </c>
      <c r="CZ7" s="297">
        <f t="shared" si="2"/>
        <v>3465.198699</v>
      </c>
      <c r="DA7" s="297">
        <f t="shared" si="2"/>
        <v>6888.055183</v>
      </c>
      <c r="DB7" s="297">
        <f t="shared" si="2"/>
        <v>6856.914827</v>
      </c>
      <c r="DC7" s="297">
        <f t="shared" si="2"/>
        <v>13744.97001</v>
      </c>
      <c r="DD7" s="297">
        <f t="shared" si="2"/>
        <v>7412.259442</v>
      </c>
      <c r="DE7" s="297">
        <f t="shared" si="2"/>
        <v>7355.035414</v>
      </c>
      <c r="DF7" s="297">
        <f t="shared" si="2"/>
        <v>14767.29486</v>
      </c>
      <c r="DG7" s="297">
        <f t="shared" si="2"/>
        <v>7494.908623</v>
      </c>
      <c r="DH7" s="297">
        <f t="shared" si="2"/>
        <v>7457.310216</v>
      </c>
      <c r="DI7" s="297">
        <f t="shared" si="2"/>
        <v>14952.21884</v>
      </c>
      <c r="DJ7" s="297">
        <f t="shared" si="2"/>
        <v>1917.661631</v>
      </c>
      <c r="DK7" s="297">
        <f t="shared" si="2"/>
        <v>1884.783367</v>
      </c>
      <c r="DL7" s="297">
        <f t="shared" si="2"/>
        <v>3802.444998</v>
      </c>
      <c r="DM7" s="297">
        <f t="shared" si="2"/>
        <v>606.85344</v>
      </c>
      <c r="DN7" s="297">
        <f t="shared" si="2"/>
        <v>600.3953895</v>
      </c>
      <c r="DO7" s="297">
        <f t="shared" si="2"/>
        <v>1207.248829</v>
      </c>
      <c r="DP7" s="297">
        <f t="shared" si="2"/>
        <v>6272.777642</v>
      </c>
      <c r="DQ7" s="297">
        <f t="shared" si="2"/>
        <v>5139.223762</v>
      </c>
      <c r="DR7" s="297">
        <f t="shared" si="2"/>
        <v>3784.575447</v>
      </c>
      <c r="DS7" s="297">
        <f t="shared" si="2"/>
        <v>3479.278141</v>
      </c>
      <c r="DT7" s="297">
        <f t="shared" si="2"/>
        <v>153.6346432</v>
      </c>
      <c r="DU7" s="297">
        <f t="shared" si="2"/>
        <v>171.2710618</v>
      </c>
      <c r="DV7" s="297">
        <f t="shared" si="2"/>
        <v>324.905705</v>
      </c>
      <c r="DW7" s="297">
        <f t="shared" si="2"/>
        <v>256.4634524</v>
      </c>
      <c r="DX7" s="297">
        <f t="shared" si="2"/>
        <v>614.9843729</v>
      </c>
      <c r="DY7" s="297">
        <f t="shared" si="2"/>
        <v>118.6828707</v>
      </c>
      <c r="DZ7" s="297">
        <f t="shared" si="2"/>
        <v>117.7403759</v>
      </c>
      <c r="EA7" s="297">
        <f t="shared" si="2"/>
        <v>236.4232466</v>
      </c>
      <c r="EB7" s="297">
        <f t="shared" si="2"/>
        <v>1582.972883</v>
      </c>
      <c r="EC7" s="297">
        <f t="shared" si="2"/>
        <v>1570.402041</v>
      </c>
      <c r="ED7" s="297">
        <f t="shared" si="2"/>
        <v>3153.374924</v>
      </c>
      <c r="EE7" s="297">
        <f t="shared" si="2"/>
        <v>0</v>
      </c>
      <c r="EF7" s="297">
        <f t="shared" si="2"/>
        <v>25.62944819</v>
      </c>
      <c r="EG7" s="297">
        <f t="shared" si="2"/>
        <v>19.57093954</v>
      </c>
      <c r="EH7" s="297">
        <f t="shared" si="2"/>
        <v>126.5458111</v>
      </c>
      <c r="EI7" s="297">
        <f t="shared" si="2"/>
        <v>34.79278141</v>
      </c>
    </row>
    <row r="8" ht="14.25" customHeight="1">
      <c r="A8" s="39"/>
      <c r="B8" s="40">
        <v>1.0</v>
      </c>
      <c r="C8" s="41" t="s">
        <v>51</v>
      </c>
      <c r="D8" s="298">
        <v>2829.0</v>
      </c>
      <c r="E8" s="299">
        <v>2789.0</v>
      </c>
      <c r="F8" s="299">
        <v>5618.0</v>
      </c>
      <c r="G8" s="300">
        <f t="shared" ref="G8:I8" si="3">D8/D132*100</f>
        <v>0.4495335434</v>
      </c>
      <c r="H8" s="300">
        <f t="shared" si="3"/>
        <v>0.4561117171</v>
      </c>
      <c r="I8" s="301">
        <f t="shared" si="3"/>
        <v>0.4527753241</v>
      </c>
      <c r="J8" s="302">
        <f t="shared" ref="J8:K8" si="4">G8*J134/100</f>
        <v>2902.152594</v>
      </c>
      <c r="K8" s="302">
        <f t="shared" si="4"/>
        <v>2879.59747</v>
      </c>
      <c r="L8" s="299">
        <f t="shared" ref="L8:L13" si="18">J8+K8</f>
        <v>5781.750064</v>
      </c>
      <c r="M8" s="303"/>
      <c r="N8" s="3"/>
      <c r="O8" s="303"/>
      <c r="P8" s="304">
        <f>I8*P134/100</f>
        <v>110.1557086</v>
      </c>
      <c r="Q8" s="304">
        <f>I8*Q134/100</f>
        <v>109.5037121</v>
      </c>
      <c r="R8" s="304">
        <f t="shared" ref="R8:S8" si="5">G8*R134/100</f>
        <v>52.59624295</v>
      </c>
      <c r="S8" s="304">
        <f t="shared" si="5"/>
        <v>52.18747232</v>
      </c>
      <c r="T8" s="303">
        <f t="shared" ref="T8:T13" si="20">R8+S8</f>
        <v>104.7837153</v>
      </c>
      <c r="U8" s="303">
        <f t="shared" ref="U8:V8" si="6">G8*U134/100</f>
        <v>50.81210704</v>
      </c>
      <c r="V8" s="303">
        <f t="shared" si="6"/>
        <v>50.09366084</v>
      </c>
      <c r="W8" s="303">
        <f t="shared" ref="W8:W13" si="22">U8+V8</f>
        <v>100.9057679</v>
      </c>
      <c r="X8" s="304">
        <f t="shared" ref="X8:Y8" si="7">G8*X134/100</f>
        <v>53.52595901</v>
      </c>
      <c r="Y8" s="304">
        <f t="shared" si="7"/>
        <v>52.57599763</v>
      </c>
      <c r="Z8" s="303">
        <f t="shared" ref="Z8:Z13" si="24">X8+Y8</f>
        <v>106.1019566</v>
      </c>
      <c r="AA8" s="303">
        <f t="shared" ref="AA8:AB8" si="8">G8*AA134/100</f>
        <v>107.6453023</v>
      </c>
      <c r="AB8" s="303">
        <f t="shared" si="8"/>
        <v>105.4347845</v>
      </c>
      <c r="AC8" s="303">
        <f t="shared" ref="AC8:AC13" si="26">AA8+AB8</f>
        <v>213.0800868</v>
      </c>
      <c r="AD8" s="303">
        <f t="shared" ref="AD8:AD13" si="27">$AD$137*J8/100</f>
        <v>161.904001</v>
      </c>
      <c r="AE8" s="303">
        <f t="shared" ref="AE8:AE13" si="28">$AE$137*K8/100</f>
        <v>158.1065656</v>
      </c>
      <c r="AF8" s="303">
        <f t="shared" ref="AF8:AF13" si="29">AD8+AE8</f>
        <v>320.0105666</v>
      </c>
      <c r="AG8" s="303">
        <f t="shared" ref="AG8:AG13" si="30">$AG$137*J8/100</f>
        <v>269.5627893</v>
      </c>
      <c r="AH8" s="303">
        <f t="shared" ref="AH8:AH13" si="31">$AH$137*K8/100</f>
        <v>261.7351477</v>
      </c>
      <c r="AI8" s="303">
        <f t="shared" ref="AI8:AI13" si="32">AG8+AH8</f>
        <v>531.2979371</v>
      </c>
      <c r="AJ8" s="304">
        <f t="shared" ref="AJ8:AJ13" si="33">$AJ$137*J8/100</f>
        <v>216.0368303</v>
      </c>
      <c r="AK8" s="304">
        <f t="shared" ref="AK8:AK13" si="34">$AK$137*K8/100</f>
        <v>209.1591501</v>
      </c>
      <c r="AL8" s="303">
        <f t="shared" ref="AL8:AL13" si="35">AJ8+AK8</f>
        <v>425.1959804</v>
      </c>
      <c r="AM8" s="304">
        <f t="shared" ref="AM8:AM13" si="36">$AM$137*J8/100</f>
        <v>105.53699</v>
      </c>
      <c r="AN8" s="304">
        <f t="shared" ref="AN8:AN13" si="37">$AN$137*K8/100</f>
        <v>100.7185894</v>
      </c>
      <c r="AO8" s="304">
        <f t="shared" ref="AO8:AO13" si="38">AM8+AN8</f>
        <v>206.2555794</v>
      </c>
      <c r="AP8" s="303">
        <f t="shared" ref="AP8:AP13" si="39">$AP$137*J8/100</f>
        <v>52.02002164</v>
      </c>
      <c r="AQ8" s="303">
        <f t="shared" ref="AQ8:AQ13" si="40">$AQ$137*K8/100</f>
        <v>49.48812131</v>
      </c>
      <c r="AR8" s="303">
        <f t="shared" ref="AR8:AR13" si="41">AP8+AQ8</f>
        <v>101.5081429</v>
      </c>
      <c r="AS8" s="303">
        <f t="shared" ref="AS8:AS13" si="42">$AS$137*J8/100</f>
        <v>51.71433883</v>
      </c>
      <c r="AT8" s="303">
        <f t="shared" ref="AT8:AT13" si="43">$AT$137*K8/100</f>
        <v>49.22357651</v>
      </c>
      <c r="AU8" s="303">
        <f t="shared" ref="AU8:AU13" si="44">AS8+AT8</f>
        <v>100.9379153</v>
      </c>
      <c r="AV8" s="303">
        <f t="shared" ref="AV8:AV13" si="45">$AV$137*J8/100</f>
        <v>51.55250676</v>
      </c>
      <c r="AW8" s="303">
        <f t="shared" ref="AW8:AW13" si="46">$AW$137*K8/100</f>
        <v>49.20077093</v>
      </c>
      <c r="AX8" s="303">
        <f t="shared" ref="AX8:AX13" si="47">AV8+AW8</f>
        <v>100.7532777</v>
      </c>
      <c r="AY8" s="303">
        <f t="shared" ref="AY8:AZ8" si="9">G8*AY134/100</f>
        <v>51.43562804</v>
      </c>
      <c r="AZ8" s="303">
        <f t="shared" si="9"/>
        <v>49.27830992</v>
      </c>
      <c r="BA8" s="303">
        <f t="shared" ref="BA8:BA13" si="49">AY8+AZ8</f>
        <v>100.713938</v>
      </c>
      <c r="BB8" s="303">
        <f t="shared" ref="BB8:BB13" si="50">$BB$137*J8/100</f>
        <v>51.21985194</v>
      </c>
      <c r="BC8" s="303">
        <f t="shared" ref="BC8:BC13" si="51">$BC$137*K8/100</f>
        <v>49.23725986</v>
      </c>
      <c r="BD8" s="303">
        <f t="shared" ref="BD8:BD13" si="52">BB8+BC8</f>
        <v>100.4571118</v>
      </c>
      <c r="BE8" s="303">
        <f t="shared" ref="BE8:BE13" si="53">$BE$137*J8/100</f>
        <v>50.68041168</v>
      </c>
      <c r="BF8" s="303">
        <f t="shared" ref="BF8:BF13" si="54">$BF$137*K8/100</f>
        <v>48.83132043</v>
      </c>
      <c r="BG8" s="303">
        <f t="shared" ref="BG8:BG13" si="55">BE8+BF8</f>
        <v>99.51173212</v>
      </c>
      <c r="BH8" s="303">
        <f t="shared" ref="BH8:BH13" si="56">$BH$137*J8/100</f>
        <v>545.4550109</v>
      </c>
      <c r="BI8" s="303">
        <f t="shared" ref="BI8:BI13" si="57">$BI$137*K8/100</f>
        <v>523.0461116</v>
      </c>
      <c r="BJ8" s="303">
        <f t="shared" ref="BJ8:BJ13" si="58">BH8+BI8</f>
        <v>1068.501122</v>
      </c>
      <c r="BK8" s="304">
        <f t="shared" ref="BK8:BK13" si="59">$BK$137*J8/100</f>
        <v>454.0468602</v>
      </c>
      <c r="BL8" s="304">
        <f t="shared" ref="BL8:BL13" si="60">$BL$137*K8/100</f>
        <v>435.2172394</v>
      </c>
      <c r="BM8" s="304">
        <f t="shared" ref="BM8:BM13" si="61">BK8+BL8</f>
        <v>889.2640995</v>
      </c>
      <c r="BN8" s="303">
        <v>459.0</v>
      </c>
      <c r="BO8" s="303">
        <v>391.0</v>
      </c>
      <c r="BP8" s="303">
        <f t="shared" ref="BP8:BP13" si="62">BN8+BO8</f>
        <v>850</v>
      </c>
      <c r="BQ8" s="303">
        <f t="shared" ref="BQ8:BQ13" si="63">D8/F8*BS8</f>
        <v>440.5018303</v>
      </c>
      <c r="BR8" s="303">
        <f t="shared" ref="BR8:BR13" si="64">E8/F8*BS8</f>
        <v>434.2734552</v>
      </c>
      <c r="BS8" s="303">
        <f t="shared" ref="BS8:BS13" si="65">BP8/F8*L8</f>
        <v>874.7752856</v>
      </c>
      <c r="BT8" s="303">
        <f t="shared" ref="BT8:BU8" si="10">G8*BT134/100</f>
        <v>390.1681437</v>
      </c>
      <c r="BU8" s="303">
        <f t="shared" si="10"/>
        <v>375.1336429</v>
      </c>
      <c r="BV8" s="303">
        <f t="shared" ref="BV8:BV13" si="67">BT8+BU8</f>
        <v>765.3017865</v>
      </c>
      <c r="BW8" s="303">
        <f t="shared" ref="BW8:BX8" si="11">G8*BW134/100</f>
        <v>148.9169769</v>
      </c>
      <c r="BX8" s="303">
        <f t="shared" si="11"/>
        <v>143.4197683</v>
      </c>
      <c r="BY8" s="303">
        <f t="shared" ref="BY8:BY13" si="69">BW8+BX8</f>
        <v>292.3367453</v>
      </c>
      <c r="BZ8" s="303">
        <f t="shared" ref="BZ8:CA8" si="12">G8*BZ134/100</f>
        <v>138.5956868</v>
      </c>
      <c r="CA8" s="303">
        <f t="shared" si="12"/>
        <v>133.1983047</v>
      </c>
      <c r="CB8" s="303">
        <f t="shared" ref="CB8:CB13" si="71">BZ8+CA8</f>
        <v>271.7939915</v>
      </c>
      <c r="CC8" s="303">
        <f t="shared" ref="CC8:CD8" si="13">G8*CC134/100</f>
        <v>287.5126637</v>
      </c>
      <c r="CD8" s="303">
        <f t="shared" si="13"/>
        <v>276.6180731</v>
      </c>
      <c r="CE8" s="303">
        <f t="shared" ref="CE8:CE13" si="73">CC8+CD8</f>
        <v>564.1307368</v>
      </c>
      <c r="CF8" s="303">
        <f t="shared" ref="CF8:CF13" si="74">$CF$137*J8/100</f>
        <v>2120.19349</v>
      </c>
      <c r="CG8" s="303">
        <f t="shared" ref="CG8:CG13" si="75">$CG$137*K8/100</f>
        <v>2127.295926</v>
      </c>
      <c r="CH8" s="303">
        <f t="shared" ref="CH8:CH13" si="76">CF8+CG8</f>
        <v>4247.489417</v>
      </c>
      <c r="CI8" s="303">
        <f t="shared" ref="CI8:CI13" si="77">$CI$137*J8/100</f>
        <v>965.6430046</v>
      </c>
      <c r="CJ8" s="303">
        <f t="shared" ref="CJ8:CJ13" si="78">$CJ$137*K8/100</f>
        <v>928.8441452</v>
      </c>
      <c r="CK8" s="303">
        <f t="shared" ref="CK8:CK13" si="79">CI8+CJ8</f>
        <v>1894.48715</v>
      </c>
      <c r="CL8" s="303">
        <f t="shared" ref="CL8:CL13" si="80">$CL$137*J8/100</f>
        <v>1854.17752</v>
      </c>
      <c r="CM8" s="303">
        <f t="shared" ref="CM8:CM13" si="81">$CM$137*K8/100</f>
        <v>1862.605175</v>
      </c>
      <c r="CN8" s="303">
        <f t="shared" ref="CN8:CN13" si="82">CL8+CM8</f>
        <v>3716.782695</v>
      </c>
      <c r="CO8" s="303">
        <f t="shared" ref="CO8:CO13" si="83">$CO$137*J8/100</f>
        <v>82.33206847</v>
      </c>
      <c r="CP8" s="303">
        <f t="shared" ref="CP8:CP13" si="84">$CP$137*K8/100</f>
        <v>88.14815045</v>
      </c>
      <c r="CQ8" s="303">
        <f t="shared" ref="CQ8:CQ13" si="85">CO8+CP8</f>
        <v>170.4802189</v>
      </c>
      <c r="CR8" s="303">
        <f t="shared" ref="CR8:CR13" si="86">$CR$137*J8/100</f>
        <v>627.3735085</v>
      </c>
      <c r="CS8" s="303">
        <f t="shared" ref="CS8:CS13" si="87">$CS$137*K8/100</f>
        <v>624.0657347</v>
      </c>
      <c r="CT8" s="303">
        <f t="shared" ref="CT8:CT13" si="88">CR8+CS8</f>
        <v>1251.439243</v>
      </c>
      <c r="CU8" s="303">
        <f t="shared" ref="CU8:CU13" si="89">$CU$137*J8/100</f>
        <v>730.9100742</v>
      </c>
      <c r="CV8" s="303">
        <f t="shared" ref="CV8:CV13" si="90">$CV$137*K8/100</f>
        <v>751.0198701</v>
      </c>
      <c r="CW8" s="303">
        <f t="shared" ref="CW8:CW13" si="91">CU8+CV8</f>
        <v>1481.929944</v>
      </c>
      <c r="CX8" s="303">
        <f t="shared" ref="CX8:CX13" si="92">$CX$137*J8/100</f>
        <v>462.8667083</v>
      </c>
      <c r="CY8" s="303">
        <f t="shared" ref="CY8:CY13" si="93">$CY$137*K8/100</f>
        <v>458.4652536</v>
      </c>
      <c r="CZ8" s="303">
        <f t="shared" ref="CZ8:CZ13" si="94">CX8+CY8</f>
        <v>921.3319619</v>
      </c>
      <c r="DA8" s="303">
        <f t="shared" ref="DA8:DA13" si="95">$DA$137*J8/100</f>
        <v>1821.150291</v>
      </c>
      <c r="DB8" s="303">
        <f t="shared" ref="DB8:DB13" si="96">$DB$137*K8/100</f>
        <v>1833.550858</v>
      </c>
      <c r="DC8" s="303">
        <f t="shared" ref="DC8:DC13" si="97">DA8+DB8</f>
        <v>3654.701149</v>
      </c>
      <c r="DD8" s="303">
        <f t="shared" ref="DD8:DD13" si="98">$DD$137*J8/100</f>
        <v>1959.745978</v>
      </c>
      <c r="DE8" s="303">
        <f t="shared" ref="DE8:DE13" si="99">$DE$137*K8/100</f>
        <v>1966.749163</v>
      </c>
      <c r="DF8" s="303">
        <f t="shared" ref="DF8:DF13" si="100">DD8+DE8</f>
        <v>3926.495141</v>
      </c>
      <c r="DG8" s="303">
        <f t="shared" ref="DG8:DG13" si="101">$DG$137*J8/100</f>
        <v>1981.597803</v>
      </c>
      <c r="DH8" s="303">
        <f t="shared" ref="DH8:DH13" si="102">$DH$137*K8/100</f>
        <v>1994.097622</v>
      </c>
      <c r="DI8" s="303">
        <f t="shared" ref="DI8:DI13" si="103">DG8+DH8</f>
        <v>3975.695425</v>
      </c>
      <c r="DJ8" s="303">
        <f t="shared" ref="DJ8:DJ13" si="104">$DJ$137*J8/100</f>
        <v>507.0153976</v>
      </c>
      <c r="DK8" s="303">
        <f t="shared" ref="DK8:DK13" si="105">$DK$137*K8/100</f>
        <v>503.9943252</v>
      </c>
      <c r="DL8" s="303">
        <f t="shared" ref="DL8:DL13" si="106">DJ8+DK8</f>
        <v>1011.009723</v>
      </c>
      <c r="DM8" s="303">
        <f t="shared" ref="DM8:DM13" si="107">$DM$137*J8/100</f>
        <v>160.4475123</v>
      </c>
      <c r="DN8" s="303">
        <f t="shared" ref="DN8:DN13" si="108">$DN$137*K8/100</f>
        <v>160.5467633</v>
      </c>
      <c r="DO8" s="303">
        <f t="shared" ref="DO8:DO13" si="109">DM8+DN8</f>
        <v>320.9942756</v>
      </c>
      <c r="DP8" s="303">
        <f t="shared" ref="DP8:DP13" si="110">$DP$137*L8/100</f>
        <v>1667.823316</v>
      </c>
      <c r="DQ8" s="303">
        <f t="shared" ref="DQ8:DQ13" si="111">$DQ$137*L8/100</f>
        <v>1366.430903</v>
      </c>
      <c r="DR8" s="303">
        <f t="shared" ref="DR8:DR13" si="112">$DR$137*L8/100</f>
        <v>1006.253295</v>
      </c>
      <c r="DS8" s="303">
        <f t="shared" ref="DS8:DS13" si="113">16*L8/100</f>
        <v>925.0800102</v>
      </c>
      <c r="DT8" s="303">
        <f t="shared" ref="DT8:DT13" si="114">$DT$137*J8/100</f>
        <v>40.61985098</v>
      </c>
      <c r="DU8" s="303">
        <f t="shared" ref="DU8:DU13" si="115">$DU$137*K8/100</f>
        <v>45.79817752</v>
      </c>
      <c r="DV8" s="303">
        <f t="shared" ref="DV8:DV13" si="116">DT8+DU8</f>
        <v>86.4180285</v>
      </c>
      <c r="DW8" s="305">
        <f>I8*DW135/100</f>
        <v>68.18796382</v>
      </c>
      <c r="DX8" s="303">
        <f>I8*DX135/100</f>
        <v>163.5107528</v>
      </c>
      <c r="DY8" s="303">
        <f t="shared" ref="DY8:DZ8" si="14">1.48*CF8/100</f>
        <v>31.37886365</v>
      </c>
      <c r="DZ8" s="303">
        <f t="shared" si="14"/>
        <v>31.48397971</v>
      </c>
      <c r="EA8" s="303">
        <f t="shared" ref="EA8:EA13" si="118">DY8+DZ8</f>
        <v>62.86284336</v>
      </c>
      <c r="EB8" s="303">
        <f t="shared" ref="EB8:EC8" si="15">19.74*CF8/100</f>
        <v>418.5261949</v>
      </c>
      <c r="EC8" s="303">
        <f t="shared" si="15"/>
        <v>419.9282159</v>
      </c>
      <c r="ED8" s="303">
        <f t="shared" ref="ED8:ED13" si="120">EB8+EC8</f>
        <v>838.4544108</v>
      </c>
      <c r="EE8" s="303"/>
      <c r="EF8" s="303">
        <f t="shared" ref="EF8:EF13" si="121">$EF$137*L8/100</f>
        <v>6.814427944</v>
      </c>
      <c r="EG8" s="303">
        <f t="shared" ref="EG8:EG13" si="122">L8*0.09/100</f>
        <v>5.203575057</v>
      </c>
      <c r="EH8" s="303">
        <f>I8*EH135/100</f>
        <v>33.64573434</v>
      </c>
      <c r="EI8" s="303">
        <f t="shared" ref="EI8:EI13" si="123">0.0016*L8</f>
        <v>9.250800102</v>
      </c>
    </row>
    <row r="9" ht="14.25" customHeight="1">
      <c r="A9" s="39"/>
      <c r="B9" s="40">
        <v>2.0</v>
      </c>
      <c r="C9" s="41" t="s">
        <v>52</v>
      </c>
      <c r="D9" s="298">
        <v>3092.0</v>
      </c>
      <c r="E9" s="299">
        <v>3186.0</v>
      </c>
      <c r="F9" s="299">
        <v>6278.0</v>
      </c>
      <c r="G9" s="300">
        <f t="shared" ref="G9:I9" si="16">D9/D132*100</f>
        <v>0.4913247495</v>
      </c>
      <c r="H9" s="300">
        <f t="shared" si="16"/>
        <v>0.521036906</v>
      </c>
      <c r="I9" s="301">
        <f t="shared" si="16"/>
        <v>0.5059671565</v>
      </c>
      <c r="J9" s="302">
        <f t="shared" ref="J9:K9" si="17">G9*J134/100</f>
        <v>3171.953276</v>
      </c>
      <c r="K9" s="302">
        <f t="shared" si="17"/>
        <v>3289.493561</v>
      </c>
      <c r="L9" s="299">
        <f t="shared" si="18"/>
        <v>6461.446837</v>
      </c>
      <c r="M9" s="303"/>
      <c r="N9" s="303"/>
      <c r="O9" s="304"/>
      <c r="P9" s="304">
        <f>I9*P134/100</f>
        <v>123.0967495</v>
      </c>
      <c r="Q9" s="304">
        <f>I9*Q134/100</f>
        <v>122.3681568</v>
      </c>
      <c r="R9" s="304">
        <f t="shared" ref="R9:S9" si="19">G9*R134/100</f>
        <v>57.48589014</v>
      </c>
      <c r="S9" s="304">
        <f t="shared" si="19"/>
        <v>59.61609424</v>
      </c>
      <c r="T9" s="303">
        <f t="shared" si="20"/>
        <v>117.1019844</v>
      </c>
      <c r="U9" s="303">
        <f t="shared" ref="U9:V9" si="21">G9*U134/100</f>
        <v>55.53589076</v>
      </c>
      <c r="V9" s="303">
        <f t="shared" si="21"/>
        <v>57.22423931</v>
      </c>
      <c r="W9" s="303">
        <f t="shared" si="22"/>
        <v>112.7601301</v>
      </c>
      <c r="X9" s="304">
        <f t="shared" ref="X9:Y9" si="23">G9*X134/100</f>
        <v>58.50203792</v>
      </c>
      <c r="Y9" s="304">
        <f t="shared" si="23"/>
        <v>60.05992415</v>
      </c>
      <c r="Z9" s="303">
        <f t="shared" si="24"/>
        <v>118.5619621</v>
      </c>
      <c r="AA9" s="303">
        <f t="shared" ref="AA9:AB9" si="25">G9*AA134/100</f>
        <v>117.6526245</v>
      </c>
      <c r="AB9" s="303">
        <f t="shared" si="25"/>
        <v>120.4428912</v>
      </c>
      <c r="AC9" s="303">
        <f t="shared" si="26"/>
        <v>238.0955157</v>
      </c>
      <c r="AD9" s="303">
        <f t="shared" si="27"/>
        <v>176.9555218</v>
      </c>
      <c r="AE9" s="303">
        <f t="shared" si="28"/>
        <v>180.6122331</v>
      </c>
      <c r="AF9" s="303">
        <f t="shared" si="29"/>
        <v>357.5677548</v>
      </c>
      <c r="AG9" s="303">
        <f t="shared" si="30"/>
        <v>294.622886</v>
      </c>
      <c r="AH9" s="303">
        <f t="shared" si="31"/>
        <v>298.9918181</v>
      </c>
      <c r="AI9" s="303">
        <f t="shared" si="32"/>
        <v>593.6147041</v>
      </c>
      <c r="AJ9" s="304">
        <f t="shared" si="33"/>
        <v>236.1208481</v>
      </c>
      <c r="AK9" s="304">
        <f t="shared" si="34"/>
        <v>238.931894</v>
      </c>
      <c r="AL9" s="303">
        <f t="shared" si="35"/>
        <v>475.0527421</v>
      </c>
      <c r="AM9" s="304">
        <f t="shared" si="36"/>
        <v>115.3483114</v>
      </c>
      <c r="AN9" s="304">
        <f t="shared" si="37"/>
        <v>115.0553696</v>
      </c>
      <c r="AO9" s="304">
        <f t="shared" si="38"/>
        <v>230.403681</v>
      </c>
      <c r="AP9" s="303">
        <f t="shared" si="39"/>
        <v>56.85610001</v>
      </c>
      <c r="AQ9" s="303">
        <f t="shared" si="40"/>
        <v>56.5325043</v>
      </c>
      <c r="AR9" s="303">
        <f t="shared" si="41"/>
        <v>113.3886043</v>
      </c>
      <c r="AS9" s="303">
        <f t="shared" si="42"/>
        <v>56.52199918</v>
      </c>
      <c r="AT9" s="303">
        <f t="shared" si="43"/>
        <v>56.23030289</v>
      </c>
      <c r="AU9" s="303">
        <f t="shared" si="44"/>
        <v>112.7523021</v>
      </c>
      <c r="AV9" s="303">
        <f t="shared" si="45"/>
        <v>56.34512227</v>
      </c>
      <c r="AW9" s="303">
        <f t="shared" si="46"/>
        <v>56.20425105</v>
      </c>
      <c r="AX9" s="303">
        <f t="shared" si="47"/>
        <v>112.5493733</v>
      </c>
      <c r="AY9" s="303">
        <f t="shared" ref="AY9:AZ9" si="48">G9*AY134/100</f>
        <v>56.21737783</v>
      </c>
      <c r="AZ9" s="303">
        <f t="shared" si="48"/>
        <v>56.29282732</v>
      </c>
      <c r="BA9" s="303">
        <f t="shared" si="49"/>
        <v>112.5102052</v>
      </c>
      <c r="BB9" s="303">
        <f t="shared" si="50"/>
        <v>55.98154195</v>
      </c>
      <c r="BC9" s="303">
        <f t="shared" si="51"/>
        <v>56.245934</v>
      </c>
      <c r="BD9" s="303">
        <f t="shared" si="52"/>
        <v>112.227476</v>
      </c>
      <c r="BE9" s="303">
        <f t="shared" si="53"/>
        <v>55.39195225</v>
      </c>
      <c r="BF9" s="303">
        <f t="shared" si="54"/>
        <v>55.78221115</v>
      </c>
      <c r="BG9" s="303">
        <f t="shared" si="55"/>
        <v>111.1741634</v>
      </c>
      <c r="BH9" s="303">
        <f t="shared" si="56"/>
        <v>596.1636245</v>
      </c>
      <c r="BI9" s="303">
        <f t="shared" si="57"/>
        <v>597.4990719</v>
      </c>
      <c r="BJ9" s="303">
        <f t="shared" si="58"/>
        <v>1193.662696</v>
      </c>
      <c r="BK9" s="304">
        <f t="shared" si="59"/>
        <v>496.2576499</v>
      </c>
      <c r="BL9" s="304">
        <f t="shared" si="60"/>
        <v>497.1682053</v>
      </c>
      <c r="BM9" s="304">
        <f t="shared" si="61"/>
        <v>993.4258552</v>
      </c>
      <c r="BN9" s="303">
        <v>592.0</v>
      </c>
      <c r="BO9" s="303">
        <v>410.0</v>
      </c>
      <c r="BP9" s="303">
        <f t="shared" si="62"/>
        <v>1002</v>
      </c>
      <c r="BQ9" s="303">
        <f t="shared" si="63"/>
        <v>507.9188836</v>
      </c>
      <c r="BR9" s="303">
        <f t="shared" si="64"/>
        <v>523.3601433</v>
      </c>
      <c r="BS9" s="303">
        <f t="shared" si="65"/>
        <v>1031.279027</v>
      </c>
      <c r="BT9" s="303">
        <f t="shared" ref="BT9:BU9" si="66">G9*BT134/100</f>
        <v>426.440403</v>
      </c>
      <c r="BU9" s="303">
        <f t="shared" si="66"/>
        <v>428.5320137</v>
      </c>
      <c r="BV9" s="303">
        <f t="shared" si="67"/>
        <v>854.9724167</v>
      </c>
      <c r="BW9" s="303">
        <f t="shared" ref="BW9:BX9" si="68">G9*BW134/100</f>
        <v>162.7611498</v>
      </c>
      <c r="BX9" s="303">
        <f t="shared" si="68"/>
        <v>163.8348447</v>
      </c>
      <c r="BY9" s="303">
        <f t="shared" si="69"/>
        <v>326.5959945</v>
      </c>
      <c r="BZ9" s="303">
        <f t="shared" ref="BZ9:CA9" si="70">G9*BZ134/100</f>
        <v>151.4803335</v>
      </c>
      <c r="CA9" s="303">
        <f t="shared" si="70"/>
        <v>152.1584076</v>
      </c>
      <c r="CB9" s="303">
        <f t="shared" si="71"/>
        <v>303.6387412</v>
      </c>
      <c r="CC9" s="303">
        <f t="shared" ref="CC9:CD9" si="72">G9*CC134/100</f>
        <v>314.2414833</v>
      </c>
      <c r="CD9" s="303">
        <f t="shared" si="72"/>
        <v>315.9932524</v>
      </c>
      <c r="CE9" s="303">
        <f t="shared" si="73"/>
        <v>630.2347356</v>
      </c>
      <c r="CF9" s="303">
        <f t="shared" si="74"/>
        <v>2317.298788</v>
      </c>
      <c r="CG9" s="303">
        <f t="shared" si="75"/>
        <v>2430.105709</v>
      </c>
      <c r="CH9" s="303">
        <f t="shared" si="76"/>
        <v>4747.404497</v>
      </c>
      <c r="CI9" s="303">
        <f t="shared" si="77"/>
        <v>1055.414694</v>
      </c>
      <c r="CJ9" s="303">
        <f t="shared" si="78"/>
        <v>1061.060397</v>
      </c>
      <c r="CK9" s="303">
        <f t="shared" si="79"/>
        <v>2116.475091</v>
      </c>
      <c r="CL9" s="303">
        <f t="shared" si="80"/>
        <v>2026.552454</v>
      </c>
      <c r="CM9" s="303">
        <f t="shared" si="81"/>
        <v>2127.737571</v>
      </c>
      <c r="CN9" s="303">
        <f t="shared" si="82"/>
        <v>4154.290026</v>
      </c>
      <c r="CO9" s="303">
        <f t="shared" si="83"/>
        <v>89.98612786</v>
      </c>
      <c r="CP9" s="303">
        <f t="shared" si="84"/>
        <v>100.6955924</v>
      </c>
      <c r="CQ9" s="303">
        <f t="shared" si="85"/>
        <v>190.6817203</v>
      </c>
      <c r="CR9" s="303">
        <f t="shared" si="86"/>
        <v>685.6977336</v>
      </c>
      <c r="CS9" s="303">
        <f t="shared" si="87"/>
        <v>712.8983258</v>
      </c>
      <c r="CT9" s="303">
        <f t="shared" si="88"/>
        <v>1398.596059</v>
      </c>
      <c r="CU9" s="303">
        <f t="shared" si="89"/>
        <v>798.8596499</v>
      </c>
      <c r="CV9" s="303">
        <f t="shared" si="90"/>
        <v>857.9237383</v>
      </c>
      <c r="CW9" s="303">
        <f t="shared" si="91"/>
        <v>1656.783388</v>
      </c>
      <c r="CX9" s="303">
        <f t="shared" si="92"/>
        <v>505.8974415</v>
      </c>
      <c r="CY9" s="303">
        <f t="shared" si="93"/>
        <v>523.7254564</v>
      </c>
      <c r="CZ9" s="303">
        <f t="shared" si="94"/>
        <v>1029.622898</v>
      </c>
      <c r="DA9" s="303">
        <f t="shared" si="95"/>
        <v>1990.454825</v>
      </c>
      <c r="DB9" s="303">
        <f t="shared" si="96"/>
        <v>2094.54752</v>
      </c>
      <c r="DC9" s="303">
        <f t="shared" si="97"/>
        <v>4085.002345</v>
      </c>
      <c r="DD9" s="303">
        <f t="shared" si="98"/>
        <v>2141.935158</v>
      </c>
      <c r="DE9" s="303">
        <f t="shared" si="99"/>
        <v>2246.705928</v>
      </c>
      <c r="DF9" s="303">
        <f t="shared" si="100"/>
        <v>4388.641087</v>
      </c>
      <c r="DG9" s="303">
        <f t="shared" si="101"/>
        <v>2165.818455</v>
      </c>
      <c r="DH9" s="303">
        <f t="shared" si="102"/>
        <v>2277.947301</v>
      </c>
      <c r="DI9" s="303">
        <f t="shared" si="103"/>
        <v>4443.765756</v>
      </c>
      <c r="DJ9" s="303">
        <f t="shared" si="104"/>
        <v>554.1504452</v>
      </c>
      <c r="DK9" s="303">
        <f t="shared" si="105"/>
        <v>575.7353604</v>
      </c>
      <c r="DL9" s="303">
        <f t="shared" si="106"/>
        <v>1129.885806</v>
      </c>
      <c r="DM9" s="303">
        <f t="shared" si="107"/>
        <v>175.3636296</v>
      </c>
      <c r="DN9" s="303">
        <f t="shared" si="108"/>
        <v>183.3997805</v>
      </c>
      <c r="DO9" s="303">
        <f t="shared" si="109"/>
        <v>358.7634101</v>
      </c>
      <c r="DP9" s="303">
        <f t="shared" si="110"/>
        <v>1863.890962</v>
      </c>
      <c r="DQ9" s="303">
        <f t="shared" si="111"/>
        <v>1527.067157</v>
      </c>
      <c r="DR9" s="303">
        <f t="shared" si="112"/>
        <v>1124.547429</v>
      </c>
      <c r="DS9" s="303">
        <f t="shared" si="113"/>
        <v>1033.831494</v>
      </c>
      <c r="DT9" s="303">
        <f t="shared" si="114"/>
        <v>44.39610436</v>
      </c>
      <c r="DU9" s="303">
        <f t="shared" si="115"/>
        <v>52.31731573</v>
      </c>
      <c r="DV9" s="303">
        <f t="shared" si="116"/>
        <v>96.71342009</v>
      </c>
      <c r="DW9" s="305">
        <f>I9*DW135/100</f>
        <v>76.19865376</v>
      </c>
      <c r="DX9" s="303">
        <f>I9*DX135/100</f>
        <v>182.7199192</v>
      </c>
      <c r="DY9" s="303">
        <f t="shared" ref="DY9:DZ9" si="117">1.48*CF9/100</f>
        <v>34.29602206</v>
      </c>
      <c r="DZ9" s="303">
        <f t="shared" si="117"/>
        <v>35.96556449</v>
      </c>
      <c r="EA9" s="303">
        <f t="shared" si="118"/>
        <v>70.26158655</v>
      </c>
      <c r="EB9" s="303">
        <f t="shared" ref="EB9:EC9" si="119">19.74*CF9/100</f>
        <v>457.4347808</v>
      </c>
      <c r="EC9" s="303">
        <f t="shared" si="119"/>
        <v>479.7028669</v>
      </c>
      <c r="ED9" s="303">
        <f t="shared" si="120"/>
        <v>937.1376477</v>
      </c>
      <c r="EE9" s="303"/>
      <c r="EF9" s="303">
        <f t="shared" si="121"/>
        <v>7.6155253</v>
      </c>
      <c r="EG9" s="303">
        <f t="shared" si="122"/>
        <v>5.815302153</v>
      </c>
      <c r="EH9" s="303">
        <f>I9*EH135/100</f>
        <v>37.5984194</v>
      </c>
      <c r="EI9" s="303">
        <f t="shared" si="123"/>
        <v>10.33831494</v>
      </c>
    </row>
    <row r="10" ht="14.25" customHeight="1">
      <c r="A10" s="39"/>
      <c r="B10" s="40">
        <v>3.0</v>
      </c>
      <c r="C10" s="41" t="s">
        <v>53</v>
      </c>
      <c r="D10" s="306">
        <v>533.0</v>
      </c>
      <c r="E10" s="307">
        <v>514.0</v>
      </c>
      <c r="F10" s="299">
        <v>1047.0</v>
      </c>
      <c r="G10" s="300">
        <f t="shared" ref="G10:I10" si="124">D10/D132*100</f>
        <v>0.08469472557</v>
      </c>
      <c r="H10" s="300">
        <f t="shared" si="124"/>
        <v>0.08405931251</v>
      </c>
      <c r="I10" s="301">
        <f t="shared" si="124"/>
        <v>0.08438158853</v>
      </c>
      <c r="J10" s="302">
        <f t="shared" ref="J10:K10" si="125">G10*J134/100</f>
        <v>546.7823727</v>
      </c>
      <c r="K10" s="302">
        <f t="shared" si="125"/>
        <v>530.6967012</v>
      </c>
      <c r="L10" s="299">
        <f t="shared" si="18"/>
        <v>1077.479074</v>
      </c>
      <c r="M10" s="303"/>
      <c r="N10" s="303"/>
      <c r="O10" s="304"/>
      <c r="P10" s="304">
        <f>I10*P134/100</f>
        <v>20.52919667</v>
      </c>
      <c r="Q10" s="304">
        <f>I10*Q134/100</f>
        <v>20.40768719</v>
      </c>
      <c r="R10" s="304">
        <f t="shared" ref="R10:S10" si="126">G10*R134/100</f>
        <v>9.909437078</v>
      </c>
      <c r="S10" s="304">
        <f t="shared" si="126"/>
        <v>9.617913508</v>
      </c>
      <c r="T10" s="303">
        <f t="shared" si="20"/>
        <v>19.52735059</v>
      </c>
      <c r="U10" s="303">
        <f t="shared" ref="U10:V10" si="127">G10*U134/100</f>
        <v>9.573295529</v>
      </c>
      <c r="V10" s="303">
        <f t="shared" si="127"/>
        <v>9.232033587</v>
      </c>
      <c r="W10" s="303">
        <f t="shared" si="22"/>
        <v>18.80532912</v>
      </c>
      <c r="X10" s="304">
        <f t="shared" ref="X10:Y10" si="128">G10*X134/100</f>
        <v>10.08460097</v>
      </c>
      <c r="Y10" s="304">
        <f t="shared" si="128"/>
        <v>9.689516953</v>
      </c>
      <c r="Z10" s="303">
        <f t="shared" si="24"/>
        <v>19.77411793</v>
      </c>
      <c r="AA10" s="303">
        <f t="shared" ref="AA10:AB10" si="129">G10*AA134/100</f>
        <v>20.28099898</v>
      </c>
      <c r="AB10" s="303">
        <f t="shared" si="129"/>
        <v>19.43115068</v>
      </c>
      <c r="AC10" s="303">
        <f t="shared" si="26"/>
        <v>39.71214967</v>
      </c>
      <c r="AD10" s="303">
        <f t="shared" si="27"/>
        <v>30.50365236</v>
      </c>
      <c r="AE10" s="303">
        <f t="shared" si="28"/>
        <v>29.13832009</v>
      </c>
      <c r="AF10" s="303">
        <f t="shared" si="29"/>
        <v>59.64197245</v>
      </c>
      <c r="AG10" s="303">
        <f t="shared" si="30"/>
        <v>50.78719219</v>
      </c>
      <c r="AH10" s="303">
        <f t="shared" si="31"/>
        <v>48.23659589</v>
      </c>
      <c r="AI10" s="303">
        <f t="shared" si="32"/>
        <v>99.02378808</v>
      </c>
      <c r="AJ10" s="304">
        <f t="shared" si="33"/>
        <v>40.70259121</v>
      </c>
      <c r="AK10" s="304">
        <f t="shared" si="34"/>
        <v>38.54707894</v>
      </c>
      <c r="AL10" s="303">
        <f t="shared" si="35"/>
        <v>79.24967015</v>
      </c>
      <c r="AM10" s="304">
        <f t="shared" si="36"/>
        <v>19.88378072</v>
      </c>
      <c r="AN10" s="304">
        <f t="shared" si="37"/>
        <v>18.56197739</v>
      </c>
      <c r="AO10" s="304">
        <f t="shared" si="38"/>
        <v>38.44575811</v>
      </c>
      <c r="AP10" s="303">
        <f t="shared" si="39"/>
        <v>9.800873643</v>
      </c>
      <c r="AQ10" s="303">
        <f t="shared" si="40"/>
        <v>9.120435408</v>
      </c>
      <c r="AR10" s="303">
        <f t="shared" si="41"/>
        <v>18.92130905</v>
      </c>
      <c r="AS10" s="303">
        <f t="shared" si="42"/>
        <v>9.743281229</v>
      </c>
      <c r="AT10" s="303">
        <f t="shared" si="43"/>
        <v>9.071681006</v>
      </c>
      <c r="AU10" s="303">
        <f t="shared" si="44"/>
        <v>18.81496224</v>
      </c>
      <c r="AV10" s="303">
        <f t="shared" si="45"/>
        <v>9.712791128</v>
      </c>
      <c r="AW10" s="303">
        <f t="shared" si="46"/>
        <v>9.067478041</v>
      </c>
      <c r="AX10" s="303">
        <f t="shared" si="47"/>
        <v>18.78026917</v>
      </c>
      <c r="AY10" s="303">
        <f t="shared" ref="AY10:AZ10" si="130">G10*AY134/100</f>
        <v>9.6907705</v>
      </c>
      <c r="AZ10" s="303">
        <f t="shared" si="130"/>
        <v>9.081768124</v>
      </c>
      <c r="BA10" s="303">
        <f t="shared" si="49"/>
        <v>18.77253862</v>
      </c>
      <c r="BB10" s="303">
        <f t="shared" si="50"/>
        <v>9.650117031</v>
      </c>
      <c r="BC10" s="303">
        <f t="shared" si="51"/>
        <v>9.074202786</v>
      </c>
      <c r="BD10" s="303">
        <f t="shared" si="52"/>
        <v>18.72431982</v>
      </c>
      <c r="BE10" s="303">
        <f t="shared" si="53"/>
        <v>9.548483361</v>
      </c>
      <c r="BF10" s="303">
        <f t="shared" si="54"/>
        <v>8.999389998</v>
      </c>
      <c r="BG10" s="303">
        <f t="shared" si="55"/>
        <v>18.54787336</v>
      </c>
      <c r="BH10" s="303">
        <f t="shared" si="56"/>
        <v>102.7668861</v>
      </c>
      <c r="BI10" s="303">
        <f t="shared" si="57"/>
        <v>96.39501662</v>
      </c>
      <c r="BJ10" s="303">
        <f t="shared" si="58"/>
        <v>199.1619027</v>
      </c>
      <c r="BK10" s="304">
        <f t="shared" si="59"/>
        <v>85.54506061</v>
      </c>
      <c r="BL10" s="304">
        <f t="shared" si="60"/>
        <v>80.20855541</v>
      </c>
      <c r="BM10" s="304">
        <f t="shared" si="61"/>
        <v>165.753616</v>
      </c>
      <c r="BN10" s="303">
        <v>87.0</v>
      </c>
      <c r="BO10" s="303">
        <v>48.0</v>
      </c>
      <c r="BP10" s="303">
        <f t="shared" si="62"/>
        <v>135</v>
      </c>
      <c r="BQ10" s="303">
        <f t="shared" si="63"/>
        <v>70.72557037</v>
      </c>
      <c r="BR10" s="303">
        <f t="shared" si="64"/>
        <v>68.20439619</v>
      </c>
      <c r="BS10" s="303">
        <f t="shared" si="65"/>
        <v>138.9299666</v>
      </c>
      <c r="BT10" s="303">
        <f t="shared" ref="BT10:BU10" si="131">G10*BT134/100</f>
        <v>73.50994011</v>
      </c>
      <c r="BU10" s="303">
        <f t="shared" si="131"/>
        <v>69.13542217</v>
      </c>
      <c r="BV10" s="303">
        <f t="shared" si="67"/>
        <v>142.6453623</v>
      </c>
      <c r="BW10" s="303">
        <f t="shared" ref="BW10:BX10" si="132">G10*BW134/100</f>
        <v>28.05682174</v>
      </c>
      <c r="BX10" s="303">
        <f t="shared" si="132"/>
        <v>26.43161023</v>
      </c>
      <c r="BY10" s="303">
        <f t="shared" si="69"/>
        <v>54.48843197</v>
      </c>
      <c r="BZ10" s="303">
        <f t="shared" ref="BZ10:CA10" si="133">G10*BZ134/100</f>
        <v>26.11223084</v>
      </c>
      <c r="CA10" s="303">
        <f t="shared" si="133"/>
        <v>24.54784103</v>
      </c>
      <c r="CB10" s="303">
        <f t="shared" si="71"/>
        <v>50.66007187</v>
      </c>
      <c r="CC10" s="303">
        <f t="shared" ref="CC10:CD10" si="134">G10*CC134/100</f>
        <v>54.16905258</v>
      </c>
      <c r="CD10" s="303">
        <f t="shared" si="134"/>
        <v>50.97945126</v>
      </c>
      <c r="CE10" s="303">
        <f t="shared" si="73"/>
        <v>105.1485038</v>
      </c>
      <c r="CF10" s="303">
        <f t="shared" si="74"/>
        <v>399.4567445</v>
      </c>
      <c r="CG10" s="303">
        <f t="shared" si="75"/>
        <v>392.0509524</v>
      </c>
      <c r="CH10" s="303">
        <f t="shared" si="76"/>
        <v>791.5076969</v>
      </c>
      <c r="CI10" s="303">
        <f t="shared" si="77"/>
        <v>181.93274</v>
      </c>
      <c r="CJ10" s="303">
        <f t="shared" si="78"/>
        <v>171.1817464</v>
      </c>
      <c r="CK10" s="303">
        <f t="shared" si="79"/>
        <v>353.1144864</v>
      </c>
      <c r="CL10" s="303">
        <f t="shared" si="80"/>
        <v>349.3377937</v>
      </c>
      <c r="CM10" s="303">
        <f t="shared" si="81"/>
        <v>343.2696521</v>
      </c>
      <c r="CN10" s="303">
        <f t="shared" si="82"/>
        <v>692.6074458</v>
      </c>
      <c r="CO10" s="303">
        <f t="shared" si="83"/>
        <v>15.51183899</v>
      </c>
      <c r="CP10" s="303">
        <f t="shared" si="84"/>
        <v>16.24530274</v>
      </c>
      <c r="CQ10" s="303">
        <f t="shared" si="85"/>
        <v>31.75714172</v>
      </c>
      <c r="CR10" s="303">
        <f t="shared" si="86"/>
        <v>118.200806</v>
      </c>
      <c r="CS10" s="303">
        <f t="shared" si="87"/>
        <v>115.0124732</v>
      </c>
      <c r="CT10" s="303">
        <f t="shared" si="88"/>
        <v>233.2132791</v>
      </c>
      <c r="CU10" s="303">
        <f t="shared" si="89"/>
        <v>137.7076951</v>
      </c>
      <c r="CV10" s="303">
        <f t="shared" si="90"/>
        <v>138.4095422</v>
      </c>
      <c r="CW10" s="303">
        <f t="shared" si="91"/>
        <v>276.1172373</v>
      </c>
      <c r="CX10" s="303">
        <f t="shared" si="92"/>
        <v>87.20677113</v>
      </c>
      <c r="CY10" s="303">
        <f t="shared" si="93"/>
        <v>84.49305857</v>
      </c>
      <c r="CZ10" s="303">
        <f t="shared" si="94"/>
        <v>171.6998297</v>
      </c>
      <c r="DA10" s="303">
        <f t="shared" si="95"/>
        <v>343.1152722</v>
      </c>
      <c r="DB10" s="303">
        <f t="shared" si="96"/>
        <v>337.9150739</v>
      </c>
      <c r="DC10" s="303">
        <f t="shared" si="97"/>
        <v>681.0303462</v>
      </c>
      <c r="DD10" s="303">
        <f t="shared" si="98"/>
        <v>369.2275031</v>
      </c>
      <c r="DE10" s="303">
        <f t="shared" si="99"/>
        <v>362.462915</v>
      </c>
      <c r="DF10" s="303">
        <f t="shared" si="100"/>
        <v>731.690418</v>
      </c>
      <c r="DG10" s="303">
        <f t="shared" si="101"/>
        <v>373.3445137</v>
      </c>
      <c r="DH10" s="303">
        <f t="shared" si="102"/>
        <v>367.5031113</v>
      </c>
      <c r="DI10" s="303">
        <f t="shared" si="103"/>
        <v>740.847625</v>
      </c>
      <c r="DJ10" s="303">
        <f t="shared" si="104"/>
        <v>95.52464013</v>
      </c>
      <c r="DK10" s="303">
        <f t="shared" si="105"/>
        <v>92.88385914</v>
      </c>
      <c r="DL10" s="303">
        <f t="shared" si="106"/>
        <v>188.4084993</v>
      </c>
      <c r="DM10" s="303">
        <f t="shared" si="107"/>
        <v>30.22924145</v>
      </c>
      <c r="DN10" s="303">
        <f t="shared" si="108"/>
        <v>29.58803741</v>
      </c>
      <c r="DO10" s="303">
        <f t="shared" si="109"/>
        <v>59.81727886</v>
      </c>
      <c r="DP10" s="303">
        <f t="shared" si="110"/>
        <v>310.8132835</v>
      </c>
      <c r="DQ10" s="303">
        <f t="shared" si="111"/>
        <v>254.6462035</v>
      </c>
      <c r="DR10" s="303">
        <f t="shared" si="112"/>
        <v>187.5239947</v>
      </c>
      <c r="DS10" s="303">
        <f t="shared" si="113"/>
        <v>172.3966518</v>
      </c>
      <c r="DT10" s="303">
        <f t="shared" si="114"/>
        <v>7.653015402</v>
      </c>
      <c r="DU10" s="303">
        <f t="shared" si="115"/>
        <v>8.440395569</v>
      </c>
      <c r="DV10" s="303">
        <f t="shared" si="116"/>
        <v>16.09341097</v>
      </c>
      <c r="DW10" s="305">
        <f>I10*DW135/100</f>
        <v>12.70786723</v>
      </c>
      <c r="DX10" s="303">
        <f>I10*DX135/100</f>
        <v>30.47272307</v>
      </c>
      <c r="DY10" s="303">
        <f t="shared" ref="DY10:DZ10" si="135">1.48*CF10/100</f>
        <v>5.911959819</v>
      </c>
      <c r="DZ10" s="303">
        <f t="shared" si="135"/>
        <v>5.802354095</v>
      </c>
      <c r="EA10" s="303">
        <f t="shared" si="118"/>
        <v>11.71431391</v>
      </c>
      <c r="EB10" s="303">
        <f t="shared" ref="EB10:EC10" si="136">19.74*CF10/100</f>
        <v>78.85276137</v>
      </c>
      <c r="EC10" s="303">
        <f t="shared" si="136"/>
        <v>77.390858</v>
      </c>
      <c r="ED10" s="303">
        <f t="shared" si="120"/>
        <v>156.2436194</v>
      </c>
      <c r="EE10" s="303"/>
      <c r="EF10" s="303">
        <f t="shared" si="121"/>
        <v>1.269927518</v>
      </c>
      <c r="EG10" s="303">
        <f t="shared" si="122"/>
        <v>0.9697311665</v>
      </c>
      <c r="EH10" s="303">
        <f>I10*EH135/100</f>
        <v>6.270395844</v>
      </c>
      <c r="EI10" s="303">
        <f t="shared" si="123"/>
        <v>1.723966518</v>
      </c>
    </row>
    <row r="11" ht="14.25" customHeight="1">
      <c r="A11" s="39"/>
      <c r="B11" s="40">
        <v>4.0</v>
      </c>
      <c r="C11" s="41" t="s">
        <v>54</v>
      </c>
      <c r="D11" s="298">
        <v>1829.0</v>
      </c>
      <c r="E11" s="299">
        <v>1730.0</v>
      </c>
      <c r="F11" s="299">
        <v>3559.0</v>
      </c>
      <c r="G11" s="300">
        <f t="shared" ref="G11:I11" si="137">D11/D132*100</f>
        <v>0.2906316193</v>
      </c>
      <c r="H11" s="300">
        <f t="shared" si="137"/>
        <v>0.282923367</v>
      </c>
      <c r="I11" s="301">
        <f t="shared" si="137"/>
        <v>0.2868329261</v>
      </c>
      <c r="J11" s="302">
        <f t="shared" ref="J11:K11" si="138">G11*J134/100</f>
        <v>1876.294483</v>
      </c>
      <c r="K11" s="302">
        <f t="shared" si="138"/>
        <v>1786.197068</v>
      </c>
      <c r="L11" s="299">
        <f t="shared" si="18"/>
        <v>3662.491552</v>
      </c>
      <c r="M11" s="303"/>
      <c r="N11" s="303"/>
      <c r="O11" s="304"/>
      <c r="P11" s="304">
        <f>I11*P134/100</f>
        <v>69.78358258</v>
      </c>
      <c r="Q11" s="304">
        <f>I11*Q134/100</f>
        <v>69.37054317</v>
      </c>
      <c r="R11" s="304">
        <f t="shared" ref="R11:S11" si="139">G11*R134/100</f>
        <v>34.00442855</v>
      </c>
      <c r="S11" s="304">
        <f t="shared" si="139"/>
        <v>32.37157659</v>
      </c>
      <c r="T11" s="303">
        <f t="shared" si="20"/>
        <v>66.37600514</v>
      </c>
      <c r="U11" s="303">
        <f t="shared" ref="U11:V11" si="140">G11*U134/100</f>
        <v>32.8509522</v>
      </c>
      <c r="V11" s="303">
        <f t="shared" si="140"/>
        <v>31.07279787</v>
      </c>
      <c r="W11" s="303">
        <f t="shared" si="22"/>
        <v>63.92375007</v>
      </c>
      <c r="X11" s="304">
        <f t="shared" ref="X11:Y11" si="141">G11*X134/100</f>
        <v>34.60550691</v>
      </c>
      <c r="Y11" s="304">
        <f t="shared" si="141"/>
        <v>32.61257652</v>
      </c>
      <c r="Z11" s="303">
        <f t="shared" si="24"/>
        <v>67.21808342</v>
      </c>
      <c r="AA11" s="303">
        <f t="shared" ref="AA11:AB11" si="142">G11*AA134/100</f>
        <v>69.59464755</v>
      </c>
      <c r="AB11" s="303">
        <f t="shared" si="142"/>
        <v>65.40056552</v>
      </c>
      <c r="AC11" s="303">
        <f t="shared" si="26"/>
        <v>134.9952131</v>
      </c>
      <c r="AD11" s="303">
        <f t="shared" si="27"/>
        <v>104.673884</v>
      </c>
      <c r="AE11" s="303">
        <f t="shared" si="28"/>
        <v>98.07255594</v>
      </c>
      <c r="AF11" s="303">
        <f t="shared" si="29"/>
        <v>202.7464399</v>
      </c>
      <c r="AG11" s="303">
        <f t="shared" si="30"/>
        <v>174.2772505</v>
      </c>
      <c r="AH11" s="303">
        <f t="shared" si="31"/>
        <v>162.3527449</v>
      </c>
      <c r="AI11" s="303">
        <f t="shared" si="32"/>
        <v>336.6299954</v>
      </c>
      <c r="AJ11" s="304">
        <f t="shared" si="33"/>
        <v>139.6717436</v>
      </c>
      <c r="AK11" s="304">
        <f t="shared" si="34"/>
        <v>129.7401684</v>
      </c>
      <c r="AL11" s="303">
        <f t="shared" si="35"/>
        <v>269.411912</v>
      </c>
      <c r="AM11" s="304">
        <f t="shared" si="36"/>
        <v>68.23158525</v>
      </c>
      <c r="AN11" s="304">
        <f t="shared" si="37"/>
        <v>62.4751379</v>
      </c>
      <c r="AO11" s="304">
        <f t="shared" si="38"/>
        <v>130.7067232</v>
      </c>
      <c r="AP11" s="303">
        <f t="shared" si="39"/>
        <v>33.63189098</v>
      </c>
      <c r="AQ11" s="303">
        <f t="shared" si="40"/>
        <v>30.69718532</v>
      </c>
      <c r="AR11" s="303">
        <f t="shared" si="41"/>
        <v>64.3290763</v>
      </c>
      <c r="AS11" s="303">
        <f t="shared" si="42"/>
        <v>33.43426148</v>
      </c>
      <c r="AT11" s="303">
        <f t="shared" si="43"/>
        <v>30.53308977</v>
      </c>
      <c r="AU11" s="303">
        <f t="shared" si="44"/>
        <v>63.96735125</v>
      </c>
      <c r="AV11" s="303">
        <f t="shared" si="45"/>
        <v>33.3296341</v>
      </c>
      <c r="AW11" s="303">
        <f t="shared" si="46"/>
        <v>30.5189436</v>
      </c>
      <c r="AX11" s="303">
        <f t="shared" si="47"/>
        <v>63.8485777</v>
      </c>
      <c r="AY11" s="303">
        <f t="shared" ref="AY11:AZ11" si="143">G11*AY134/100</f>
        <v>33.25406988</v>
      </c>
      <c r="AZ11" s="303">
        <f t="shared" si="143"/>
        <v>30.56704057</v>
      </c>
      <c r="BA11" s="303">
        <f t="shared" si="49"/>
        <v>63.82111045</v>
      </c>
      <c r="BB11" s="303">
        <f t="shared" si="50"/>
        <v>33.1145667</v>
      </c>
      <c r="BC11" s="303">
        <f t="shared" si="51"/>
        <v>30.54157747</v>
      </c>
      <c r="BD11" s="303">
        <f t="shared" si="52"/>
        <v>63.65614417</v>
      </c>
      <c r="BE11" s="303">
        <f t="shared" si="53"/>
        <v>32.76580876</v>
      </c>
      <c r="BF11" s="303">
        <f t="shared" si="54"/>
        <v>30.28977567</v>
      </c>
      <c r="BG11" s="303">
        <f t="shared" si="55"/>
        <v>63.05558443</v>
      </c>
      <c r="BH11" s="303">
        <f t="shared" si="56"/>
        <v>352.6465942</v>
      </c>
      <c r="BI11" s="303">
        <f t="shared" si="57"/>
        <v>324.4423711</v>
      </c>
      <c r="BJ11" s="303">
        <f t="shared" si="58"/>
        <v>677.0889653</v>
      </c>
      <c r="BK11" s="304">
        <f t="shared" si="59"/>
        <v>293.5495607</v>
      </c>
      <c r="BL11" s="304">
        <f t="shared" si="60"/>
        <v>269.9626476</v>
      </c>
      <c r="BM11" s="304">
        <f t="shared" si="61"/>
        <v>563.5122083</v>
      </c>
      <c r="BN11" s="303">
        <v>313.0</v>
      </c>
      <c r="BO11" s="303">
        <v>224.0</v>
      </c>
      <c r="BP11" s="303">
        <f t="shared" si="62"/>
        <v>537</v>
      </c>
      <c r="BQ11" s="303">
        <f t="shared" si="63"/>
        <v>283.9936613</v>
      </c>
      <c r="BR11" s="303">
        <f t="shared" si="64"/>
        <v>268.6216698</v>
      </c>
      <c r="BS11" s="303">
        <f t="shared" si="65"/>
        <v>552.6153311</v>
      </c>
      <c r="BT11" s="303">
        <f t="shared" ref="BT11:BU11" si="144">G11*BT134/100</f>
        <v>252.2508076</v>
      </c>
      <c r="BU11" s="303">
        <f t="shared" si="144"/>
        <v>232.6931524</v>
      </c>
      <c r="BV11" s="303">
        <f t="shared" si="67"/>
        <v>484.9439601</v>
      </c>
      <c r="BW11" s="303">
        <f t="shared" ref="BW11:BX11" si="145">G11*BW134/100</f>
        <v>96.27753651</v>
      </c>
      <c r="BX11" s="303">
        <f t="shared" si="145"/>
        <v>88.96242352</v>
      </c>
      <c r="BY11" s="303">
        <f t="shared" si="69"/>
        <v>185.23996</v>
      </c>
      <c r="BZ11" s="303">
        <f t="shared" ref="BZ11:CA11" si="146">G11*BZ134/100</f>
        <v>89.60463453</v>
      </c>
      <c r="CA11" s="303">
        <f t="shared" si="146"/>
        <v>82.62211087</v>
      </c>
      <c r="CB11" s="303">
        <f t="shared" si="71"/>
        <v>172.2267454</v>
      </c>
      <c r="CC11" s="303">
        <f t="shared" ref="CC11:CD11" si="147">G11*CC134/100</f>
        <v>185.882171</v>
      </c>
      <c r="CD11" s="303">
        <f t="shared" si="147"/>
        <v>171.5845344</v>
      </c>
      <c r="CE11" s="303">
        <f t="shared" si="73"/>
        <v>357.4667054</v>
      </c>
      <c r="CF11" s="303">
        <f t="shared" si="74"/>
        <v>1370.743688</v>
      </c>
      <c r="CG11" s="303">
        <f t="shared" si="75"/>
        <v>1319.548925</v>
      </c>
      <c r="CH11" s="303">
        <f t="shared" si="76"/>
        <v>2690.292613</v>
      </c>
      <c r="CI11" s="303">
        <f t="shared" si="77"/>
        <v>624.3057813</v>
      </c>
      <c r="CJ11" s="303">
        <f t="shared" si="78"/>
        <v>576.1564615</v>
      </c>
      <c r="CK11" s="303">
        <f t="shared" si="79"/>
        <v>1200.462243</v>
      </c>
      <c r="CL11" s="303">
        <f t="shared" si="80"/>
        <v>1198.759521</v>
      </c>
      <c r="CM11" s="303">
        <f t="shared" si="81"/>
        <v>1155.362837</v>
      </c>
      <c r="CN11" s="303">
        <f t="shared" si="82"/>
        <v>2354.122358</v>
      </c>
      <c r="CO11" s="303">
        <f t="shared" si="83"/>
        <v>53.22918107</v>
      </c>
      <c r="CP11" s="303">
        <f t="shared" si="84"/>
        <v>54.67776991</v>
      </c>
      <c r="CQ11" s="303">
        <f t="shared" si="85"/>
        <v>107.906951</v>
      </c>
      <c r="CR11" s="303">
        <f t="shared" si="86"/>
        <v>405.6083942</v>
      </c>
      <c r="CS11" s="303">
        <f t="shared" si="87"/>
        <v>387.1042385</v>
      </c>
      <c r="CT11" s="303">
        <f t="shared" si="88"/>
        <v>792.7126326</v>
      </c>
      <c r="CU11" s="303">
        <f t="shared" si="89"/>
        <v>472.5466687</v>
      </c>
      <c r="CV11" s="303">
        <f t="shared" si="90"/>
        <v>465.8531284</v>
      </c>
      <c r="CW11" s="303">
        <f t="shared" si="91"/>
        <v>938.3997971</v>
      </c>
      <c r="CX11" s="303">
        <f t="shared" si="92"/>
        <v>299.2517531</v>
      </c>
      <c r="CY11" s="303">
        <f t="shared" si="93"/>
        <v>284.3832516</v>
      </c>
      <c r="CZ11" s="303">
        <f t="shared" si="94"/>
        <v>583.6350047</v>
      </c>
      <c r="DA11" s="303">
        <f t="shared" si="95"/>
        <v>1177.406816</v>
      </c>
      <c r="DB11" s="303">
        <f t="shared" si="96"/>
        <v>1137.340618</v>
      </c>
      <c r="DC11" s="303">
        <f t="shared" si="97"/>
        <v>2314.747434</v>
      </c>
      <c r="DD11" s="303">
        <f t="shared" si="98"/>
        <v>1267.01145</v>
      </c>
      <c r="DE11" s="303">
        <f t="shared" si="99"/>
        <v>1219.962729</v>
      </c>
      <c r="DF11" s="303">
        <f t="shared" si="100"/>
        <v>2486.97418</v>
      </c>
      <c r="DG11" s="303">
        <f t="shared" si="101"/>
        <v>1281.139053</v>
      </c>
      <c r="DH11" s="303">
        <f t="shared" si="102"/>
        <v>1236.926814</v>
      </c>
      <c r="DI11" s="303">
        <f t="shared" si="103"/>
        <v>2518.065868</v>
      </c>
      <c r="DJ11" s="303">
        <f t="shared" si="104"/>
        <v>327.7946844</v>
      </c>
      <c r="DK11" s="303">
        <f t="shared" si="105"/>
        <v>312.6246621</v>
      </c>
      <c r="DL11" s="303">
        <f t="shared" si="106"/>
        <v>640.4193465</v>
      </c>
      <c r="DM11" s="303">
        <f t="shared" si="107"/>
        <v>103.7322375</v>
      </c>
      <c r="DN11" s="303">
        <f t="shared" si="108"/>
        <v>99.58619596</v>
      </c>
      <c r="DO11" s="303">
        <f t="shared" si="109"/>
        <v>203.3184335</v>
      </c>
      <c r="DP11" s="303">
        <f t="shared" si="110"/>
        <v>1056.494787</v>
      </c>
      <c r="DQ11" s="303">
        <f t="shared" si="111"/>
        <v>865.5755751</v>
      </c>
      <c r="DR11" s="303">
        <f t="shared" si="112"/>
        <v>637.4184547</v>
      </c>
      <c r="DS11" s="303">
        <f t="shared" si="113"/>
        <v>585.9986483</v>
      </c>
      <c r="DT11" s="303">
        <f t="shared" si="114"/>
        <v>26.26147312</v>
      </c>
      <c r="DU11" s="303">
        <f t="shared" si="115"/>
        <v>28.40833528</v>
      </c>
      <c r="DV11" s="303">
        <f t="shared" si="116"/>
        <v>54.6698084</v>
      </c>
      <c r="DW11" s="305">
        <f>I11*DW135/100</f>
        <v>43.19703867</v>
      </c>
      <c r="DX11" s="303">
        <f>I11*DX135/100</f>
        <v>103.5839746</v>
      </c>
      <c r="DY11" s="303">
        <f t="shared" ref="DY11:DZ11" si="148">1.48*CF11/100</f>
        <v>20.28700658</v>
      </c>
      <c r="DZ11" s="303">
        <f t="shared" si="148"/>
        <v>19.52932409</v>
      </c>
      <c r="EA11" s="303">
        <f t="shared" si="118"/>
        <v>39.81633068</v>
      </c>
      <c r="EB11" s="303">
        <f t="shared" ref="EB11:EC11" si="149">19.74*CF11/100</f>
        <v>270.584804</v>
      </c>
      <c r="EC11" s="303">
        <f t="shared" si="149"/>
        <v>260.4789579</v>
      </c>
      <c r="ED11" s="303">
        <f t="shared" si="120"/>
        <v>531.0637619</v>
      </c>
      <c r="EE11" s="303"/>
      <c r="EF11" s="303">
        <f t="shared" si="121"/>
        <v>4.316648852</v>
      </c>
      <c r="EG11" s="303">
        <f t="shared" si="122"/>
        <v>3.296242397</v>
      </c>
      <c r="EH11" s="303">
        <f>I11*EH135/100</f>
        <v>21.31455474</v>
      </c>
      <c r="EI11" s="303">
        <f t="shared" si="123"/>
        <v>5.859986483</v>
      </c>
    </row>
    <row r="12" ht="14.25" customHeight="1">
      <c r="A12" s="39"/>
      <c r="B12" s="40">
        <v>5.0</v>
      </c>
      <c r="C12" s="41" t="s">
        <v>55</v>
      </c>
      <c r="D12" s="306">
        <v>508.0</v>
      </c>
      <c r="E12" s="307">
        <v>456.0</v>
      </c>
      <c r="F12" s="307">
        <v>964.0</v>
      </c>
      <c r="G12" s="300">
        <f t="shared" ref="G12:I12" si="150">D12/D132*100</f>
        <v>0.08072217746</v>
      </c>
      <c r="H12" s="300">
        <f t="shared" si="150"/>
        <v>0.07457402044</v>
      </c>
      <c r="I12" s="301">
        <f t="shared" si="150"/>
        <v>0.07769231265</v>
      </c>
      <c r="J12" s="302">
        <f t="shared" ref="J12:K12" si="151">G12*J134/100</f>
        <v>521.1359199</v>
      </c>
      <c r="K12" s="302">
        <f t="shared" si="151"/>
        <v>470.8126377</v>
      </c>
      <c r="L12" s="299">
        <f t="shared" si="18"/>
        <v>991.9485576</v>
      </c>
      <c r="M12" s="303"/>
      <c r="N12" s="303"/>
      <c r="O12" s="304"/>
      <c r="P12" s="304">
        <f>I12*P134/100</f>
        <v>18.90176275</v>
      </c>
      <c r="Q12" s="304">
        <f>I12*Q134/100</f>
        <v>18.78988581</v>
      </c>
      <c r="R12" s="304">
        <f t="shared" ref="R12:S12" si="152">G12*R134/100</f>
        <v>9.444641718</v>
      </c>
      <c r="S12" s="304">
        <f t="shared" si="152"/>
        <v>8.532623657</v>
      </c>
      <c r="T12" s="303">
        <f t="shared" si="20"/>
        <v>17.97726537</v>
      </c>
      <c r="U12" s="303">
        <f t="shared" ref="U12:V12" si="153">G12*U134/100</f>
        <v>9.124266658</v>
      </c>
      <c r="V12" s="303">
        <f t="shared" si="153"/>
        <v>8.190286606</v>
      </c>
      <c r="W12" s="303">
        <f t="shared" si="22"/>
        <v>17.31455326</v>
      </c>
      <c r="X12" s="304">
        <f t="shared" ref="X12:Y12" si="154">G12*X134/100</f>
        <v>9.611589671</v>
      </c>
      <c r="Y12" s="304">
        <f t="shared" si="154"/>
        <v>8.596147336</v>
      </c>
      <c r="Z12" s="303">
        <f t="shared" si="24"/>
        <v>18.20773701</v>
      </c>
      <c r="AA12" s="303">
        <f t="shared" ref="AA12:AB12" si="155">G12*AA134/100</f>
        <v>19.32973262</v>
      </c>
      <c r="AB12" s="303">
        <f t="shared" si="155"/>
        <v>17.23853056</v>
      </c>
      <c r="AC12" s="303">
        <f t="shared" si="26"/>
        <v>36.56826318</v>
      </c>
      <c r="AD12" s="303">
        <f t="shared" si="27"/>
        <v>29.07289944</v>
      </c>
      <c r="AE12" s="303">
        <f t="shared" si="28"/>
        <v>25.85033845</v>
      </c>
      <c r="AF12" s="303">
        <f t="shared" si="29"/>
        <v>54.92323788</v>
      </c>
      <c r="AG12" s="303">
        <f t="shared" si="30"/>
        <v>48.40505372</v>
      </c>
      <c r="AH12" s="303">
        <f t="shared" si="31"/>
        <v>42.79355589</v>
      </c>
      <c r="AI12" s="303">
        <f t="shared" si="32"/>
        <v>91.19860961</v>
      </c>
      <c r="AJ12" s="304">
        <f t="shared" si="33"/>
        <v>38.79346405</v>
      </c>
      <c r="AK12" s="304">
        <f t="shared" si="34"/>
        <v>34.19740855</v>
      </c>
      <c r="AL12" s="303">
        <f t="shared" si="35"/>
        <v>72.9908726</v>
      </c>
      <c r="AM12" s="304">
        <f t="shared" si="36"/>
        <v>18.9511456</v>
      </c>
      <c r="AN12" s="304">
        <f t="shared" si="37"/>
        <v>16.46743519</v>
      </c>
      <c r="AO12" s="304">
        <f t="shared" si="38"/>
        <v>35.4185808</v>
      </c>
      <c r="AP12" s="303">
        <f t="shared" si="39"/>
        <v>9.341170376</v>
      </c>
      <c r="AQ12" s="303">
        <f t="shared" si="40"/>
        <v>8.091281218</v>
      </c>
      <c r="AR12" s="303">
        <f t="shared" si="41"/>
        <v>17.43245159</v>
      </c>
      <c r="AS12" s="303">
        <f t="shared" si="42"/>
        <v>9.286279296</v>
      </c>
      <c r="AT12" s="303">
        <f t="shared" si="43"/>
        <v>8.048028286</v>
      </c>
      <c r="AU12" s="303">
        <f t="shared" si="44"/>
        <v>17.33430758</v>
      </c>
      <c r="AV12" s="303">
        <f t="shared" si="45"/>
        <v>9.257219312</v>
      </c>
      <c r="AW12" s="303">
        <f t="shared" si="46"/>
        <v>8.044299585</v>
      </c>
      <c r="AX12" s="303">
        <f t="shared" si="47"/>
        <v>17.3015189</v>
      </c>
      <c r="AY12" s="303">
        <f t="shared" ref="AY12:AZ12" si="156">G12*AY134/100</f>
        <v>9.236231546</v>
      </c>
      <c r="AZ12" s="303">
        <f t="shared" si="156"/>
        <v>8.056977168</v>
      </c>
      <c r="BA12" s="303">
        <f t="shared" si="49"/>
        <v>17.29320871</v>
      </c>
      <c r="BB12" s="303">
        <f t="shared" si="50"/>
        <v>9.1974849</v>
      </c>
      <c r="BC12" s="303">
        <f t="shared" si="51"/>
        <v>8.050265506</v>
      </c>
      <c r="BD12" s="303">
        <f t="shared" si="52"/>
        <v>17.24775041</v>
      </c>
      <c r="BE12" s="303">
        <f t="shared" si="53"/>
        <v>9.100618287</v>
      </c>
      <c r="BF12" s="303">
        <f t="shared" si="54"/>
        <v>7.983894628</v>
      </c>
      <c r="BG12" s="303">
        <f t="shared" si="55"/>
        <v>17.08451292</v>
      </c>
      <c r="BH12" s="303">
        <f t="shared" si="56"/>
        <v>97.94667569</v>
      </c>
      <c r="BI12" s="303">
        <f t="shared" si="57"/>
        <v>85.51775794</v>
      </c>
      <c r="BJ12" s="303">
        <f t="shared" si="58"/>
        <v>183.4644336</v>
      </c>
      <c r="BK12" s="304">
        <f t="shared" si="59"/>
        <v>81.53262813</v>
      </c>
      <c r="BL12" s="304">
        <f t="shared" si="60"/>
        <v>71.15778456</v>
      </c>
      <c r="BM12" s="304">
        <f t="shared" si="61"/>
        <v>152.6904127</v>
      </c>
      <c r="BN12" s="303">
        <v>90.0</v>
      </c>
      <c r="BO12" s="303">
        <v>76.0</v>
      </c>
      <c r="BP12" s="303">
        <f t="shared" si="62"/>
        <v>166</v>
      </c>
      <c r="BQ12" s="303">
        <f t="shared" si="63"/>
        <v>90.01334125</v>
      </c>
      <c r="BR12" s="303">
        <f t="shared" si="64"/>
        <v>80.79937718</v>
      </c>
      <c r="BS12" s="303">
        <f t="shared" si="65"/>
        <v>170.8127184</v>
      </c>
      <c r="BT12" s="303">
        <f t="shared" ref="BT12:BU12" si="157">G12*BT134/100</f>
        <v>70.06200671</v>
      </c>
      <c r="BU12" s="303">
        <f t="shared" si="157"/>
        <v>61.33414885</v>
      </c>
      <c r="BV12" s="303">
        <f t="shared" si="67"/>
        <v>131.3961556</v>
      </c>
      <c r="BW12" s="303">
        <f t="shared" ref="BW12:BX12" si="158">G12*BW134/100</f>
        <v>26.74083573</v>
      </c>
      <c r="BX12" s="303">
        <f t="shared" si="158"/>
        <v>23.44905499</v>
      </c>
      <c r="BY12" s="303">
        <f t="shared" si="69"/>
        <v>50.18989072</v>
      </c>
      <c r="BZ12" s="303">
        <f t="shared" ref="BZ12:CA12" si="159">G12*BZ134/100</f>
        <v>24.88745453</v>
      </c>
      <c r="CA12" s="303">
        <f t="shared" si="159"/>
        <v>21.77785119</v>
      </c>
      <c r="CB12" s="303">
        <f t="shared" si="71"/>
        <v>46.66530572</v>
      </c>
      <c r="CC12" s="303">
        <f t="shared" ref="CC12:CD12" si="160">G12*CC134/100</f>
        <v>51.62829026</v>
      </c>
      <c r="CD12" s="303">
        <f t="shared" si="160"/>
        <v>45.22690618</v>
      </c>
      <c r="CE12" s="303">
        <f t="shared" si="73"/>
        <v>96.85519644</v>
      </c>
      <c r="CF12" s="303">
        <f t="shared" si="74"/>
        <v>380.7204995</v>
      </c>
      <c r="CG12" s="303">
        <f t="shared" si="75"/>
        <v>347.8117398</v>
      </c>
      <c r="CH12" s="303">
        <f t="shared" si="76"/>
        <v>728.5322393</v>
      </c>
      <c r="CI12" s="303">
        <f t="shared" si="77"/>
        <v>173.3993094</v>
      </c>
      <c r="CJ12" s="303">
        <f t="shared" si="78"/>
        <v>151.8655182</v>
      </c>
      <c r="CK12" s="303">
        <f t="shared" si="79"/>
        <v>325.2648276</v>
      </c>
      <c r="CL12" s="303">
        <f t="shared" si="80"/>
        <v>332.9523437</v>
      </c>
      <c r="CM12" s="303">
        <f t="shared" si="81"/>
        <v>304.5349443</v>
      </c>
      <c r="CN12" s="303">
        <f t="shared" si="82"/>
        <v>637.487288</v>
      </c>
      <c r="CO12" s="303">
        <f t="shared" si="83"/>
        <v>14.7842668</v>
      </c>
      <c r="CP12" s="303">
        <f t="shared" si="84"/>
        <v>14.41217519</v>
      </c>
      <c r="CQ12" s="303">
        <f t="shared" si="85"/>
        <v>29.19644199</v>
      </c>
      <c r="CR12" s="303">
        <f t="shared" si="86"/>
        <v>112.6566781</v>
      </c>
      <c r="CS12" s="303">
        <f t="shared" si="87"/>
        <v>102.034412</v>
      </c>
      <c r="CT12" s="303">
        <f t="shared" si="88"/>
        <v>214.6910901</v>
      </c>
      <c r="CU12" s="303">
        <f t="shared" si="89"/>
        <v>131.24861</v>
      </c>
      <c r="CV12" s="303">
        <f t="shared" si="90"/>
        <v>122.7913448</v>
      </c>
      <c r="CW12" s="303">
        <f t="shared" si="91"/>
        <v>254.0399548</v>
      </c>
      <c r="CX12" s="303">
        <f t="shared" si="92"/>
        <v>83.11639725</v>
      </c>
      <c r="CY12" s="303">
        <f t="shared" si="93"/>
        <v>74.95882238</v>
      </c>
      <c r="CZ12" s="303">
        <f t="shared" si="94"/>
        <v>158.0752196</v>
      </c>
      <c r="DA12" s="303">
        <f t="shared" si="95"/>
        <v>327.0216853</v>
      </c>
      <c r="DB12" s="303">
        <f t="shared" si="96"/>
        <v>299.7845792</v>
      </c>
      <c r="DC12" s="303">
        <f t="shared" si="97"/>
        <v>626.8062646</v>
      </c>
      <c r="DD12" s="303">
        <f t="shared" si="98"/>
        <v>351.9091399</v>
      </c>
      <c r="DE12" s="303">
        <f t="shared" si="99"/>
        <v>321.5624304</v>
      </c>
      <c r="DF12" s="303">
        <f t="shared" si="100"/>
        <v>673.4715703</v>
      </c>
      <c r="DG12" s="303">
        <f t="shared" si="101"/>
        <v>355.8330449</v>
      </c>
      <c r="DH12" s="303">
        <f t="shared" si="102"/>
        <v>326.0338887</v>
      </c>
      <c r="DI12" s="303">
        <f t="shared" si="103"/>
        <v>681.8669336</v>
      </c>
      <c r="DJ12" s="303">
        <f t="shared" si="104"/>
        <v>91.0441223</v>
      </c>
      <c r="DK12" s="303">
        <f t="shared" si="105"/>
        <v>82.4028011</v>
      </c>
      <c r="DL12" s="303">
        <f t="shared" si="106"/>
        <v>173.4469234</v>
      </c>
      <c r="DM12" s="303">
        <f t="shared" si="107"/>
        <v>28.81135958</v>
      </c>
      <c r="DN12" s="303">
        <f t="shared" si="108"/>
        <v>26.24930945</v>
      </c>
      <c r="DO12" s="303">
        <f t="shared" si="109"/>
        <v>55.06066904</v>
      </c>
      <c r="DP12" s="303">
        <f t="shared" si="110"/>
        <v>286.1408594</v>
      </c>
      <c r="DQ12" s="303">
        <f t="shared" si="111"/>
        <v>234.4323341</v>
      </c>
      <c r="DR12" s="303">
        <f t="shared" si="112"/>
        <v>172.6383004</v>
      </c>
      <c r="DS12" s="303">
        <f t="shared" si="113"/>
        <v>158.7117692</v>
      </c>
      <c r="DT12" s="303">
        <f t="shared" si="114"/>
        <v>7.294055956</v>
      </c>
      <c r="DU12" s="303">
        <f t="shared" si="115"/>
        <v>7.487977392</v>
      </c>
      <c r="DV12" s="303">
        <f t="shared" si="116"/>
        <v>14.78203335</v>
      </c>
      <c r="DW12" s="305">
        <f>I12*DW135/100</f>
        <v>11.70046229</v>
      </c>
      <c r="DX12" s="303">
        <f>I12*DX135/100</f>
        <v>28.05702487</v>
      </c>
      <c r="DY12" s="303">
        <f t="shared" ref="DY12:DZ12" si="161">1.48*CF12/100</f>
        <v>5.634663392</v>
      </c>
      <c r="DZ12" s="303">
        <f t="shared" si="161"/>
        <v>5.14761375</v>
      </c>
      <c r="EA12" s="303">
        <f t="shared" si="118"/>
        <v>10.78227714</v>
      </c>
      <c r="EB12" s="303">
        <f t="shared" ref="EB12:EC12" si="162">19.74*CF12/100</f>
        <v>75.15422659</v>
      </c>
      <c r="EC12" s="303">
        <f t="shared" si="162"/>
        <v>68.65803745</v>
      </c>
      <c r="ED12" s="303">
        <f t="shared" si="120"/>
        <v>143.812264</v>
      </c>
      <c r="EE12" s="303"/>
      <c r="EF12" s="303">
        <f t="shared" si="121"/>
        <v>1.169120404</v>
      </c>
      <c r="EG12" s="303">
        <f t="shared" si="122"/>
        <v>0.8927537019</v>
      </c>
      <c r="EH12" s="303">
        <f>I12*EH135/100</f>
        <v>5.773315753</v>
      </c>
      <c r="EI12" s="303">
        <f t="shared" si="123"/>
        <v>1.587117692</v>
      </c>
    </row>
    <row r="13" ht="14.25" customHeight="1">
      <c r="A13" s="39"/>
      <c r="B13" s="40">
        <v>6.0</v>
      </c>
      <c r="C13" s="41" t="s">
        <v>56</v>
      </c>
      <c r="D13" s="298">
        <v>1909.0</v>
      </c>
      <c r="E13" s="299">
        <v>1755.0</v>
      </c>
      <c r="F13" s="299">
        <v>3664.0</v>
      </c>
      <c r="G13" s="300">
        <f t="shared" ref="G13:I13" si="163">D13/D132*100</f>
        <v>0.3033437732</v>
      </c>
      <c r="H13" s="300">
        <f t="shared" si="163"/>
        <v>0.287011855</v>
      </c>
      <c r="I13" s="301">
        <f t="shared" si="163"/>
        <v>0.295295263</v>
      </c>
      <c r="J13" s="302">
        <f t="shared" ref="J13:K13" si="164">G13*J134/100</f>
        <v>1958.363132</v>
      </c>
      <c r="K13" s="302">
        <f t="shared" si="164"/>
        <v>1812.009165</v>
      </c>
      <c r="L13" s="299">
        <f t="shared" si="18"/>
        <v>3770.372297</v>
      </c>
      <c r="M13" s="303"/>
      <c r="N13" s="303"/>
      <c r="O13" s="304"/>
      <c r="P13" s="304">
        <f>I13*P134/100</f>
        <v>71.84238454</v>
      </c>
      <c r="Q13" s="304">
        <f>I13*Q134/100</f>
        <v>71.41715936</v>
      </c>
      <c r="R13" s="304">
        <f t="shared" ref="R13:S13" si="165">G13*R134/100</f>
        <v>35.4917737</v>
      </c>
      <c r="S13" s="304">
        <f t="shared" si="165"/>
        <v>32.83937394</v>
      </c>
      <c r="T13" s="303">
        <f t="shared" si="20"/>
        <v>68.33114764</v>
      </c>
      <c r="U13" s="303">
        <f t="shared" ref="U13:V13" si="166">G13*U134/100</f>
        <v>34.28784459</v>
      </c>
      <c r="V13" s="303">
        <f t="shared" si="166"/>
        <v>31.52182674</v>
      </c>
      <c r="W13" s="303">
        <f t="shared" si="22"/>
        <v>65.80967133</v>
      </c>
      <c r="X13" s="304">
        <f t="shared" ref="X13:Y13" si="167">G13*X134/100</f>
        <v>36.11914307</v>
      </c>
      <c r="Y13" s="304">
        <f t="shared" si="167"/>
        <v>33.08385652</v>
      </c>
      <c r="Z13" s="303">
        <f t="shared" si="24"/>
        <v>69.2029996</v>
      </c>
      <c r="AA13" s="303">
        <f t="shared" ref="AA13:AB13" si="168">G13*AA134/100</f>
        <v>72.63869993</v>
      </c>
      <c r="AB13" s="303">
        <f t="shared" si="168"/>
        <v>66.3456604</v>
      </c>
      <c r="AC13" s="303">
        <f t="shared" si="26"/>
        <v>138.9843603</v>
      </c>
      <c r="AD13" s="303">
        <f t="shared" si="27"/>
        <v>109.2522934</v>
      </c>
      <c r="AE13" s="303">
        <f t="shared" si="28"/>
        <v>99.48978941</v>
      </c>
      <c r="AF13" s="303">
        <f t="shared" si="29"/>
        <v>208.7420828</v>
      </c>
      <c r="AG13" s="303">
        <f t="shared" si="30"/>
        <v>181.9000936</v>
      </c>
      <c r="AH13" s="303">
        <f t="shared" si="31"/>
        <v>164.6988829</v>
      </c>
      <c r="AI13" s="303">
        <f t="shared" si="32"/>
        <v>346.5989765</v>
      </c>
      <c r="AJ13" s="304">
        <f t="shared" si="33"/>
        <v>145.7809505</v>
      </c>
      <c r="AK13" s="304">
        <f t="shared" si="34"/>
        <v>131.6150263</v>
      </c>
      <c r="AL13" s="303">
        <f t="shared" si="35"/>
        <v>277.3959769</v>
      </c>
      <c r="AM13" s="304">
        <f t="shared" si="36"/>
        <v>71.21601763</v>
      </c>
      <c r="AN13" s="304">
        <f t="shared" si="37"/>
        <v>63.37795782</v>
      </c>
      <c r="AO13" s="304">
        <f t="shared" si="38"/>
        <v>134.5939754</v>
      </c>
      <c r="AP13" s="303">
        <f t="shared" si="39"/>
        <v>35.10294143</v>
      </c>
      <c r="AQ13" s="303">
        <f t="shared" si="40"/>
        <v>31.14078627</v>
      </c>
      <c r="AR13" s="303">
        <f t="shared" si="41"/>
        <v>66.2437277</v>
      </c>
      <c r="AS13" s="303">
        <f t="shared" si="42"/>
        <v>34.89666767</v>
      </c>
      <c r="AT13" s="303">
        <f t="shared" si="43"/>
        <v>30.97431939</v>
      </c>
      <c r="AU13" s="303">
        <f t="shared" si="44"/>
        <v>65.87098706</v>
      </c>
      <c r="AV13" s="303">
        <f t="shared" si="45"/>
        <v>34.78746391</v>
      </c>
      <c r="AW13" s="303">
        <f t="shared" si="46"/>
        <v>30.9599688</v>
      </c>
      <c r="AX13" s="303">
        <f t="shared" si="47"/>
        <v>65.74743271</v>
      </c>
      <c r="AY13" s="303">
        <f t="shared" ref="AY13:AZ13" si="169">G13*AY134/100</f>
        <v>34.70859453</v>
      </c>
      <c r="AZ13" s="303">
        <f t="shared" si="169"/>
        <v>31.00876081</v>
      </c>
      <c r="BA13" s="303">
        <f t="shared" si="49"/>
        <v>65.71735534</v>
      </c>
      <c r="BB13" s="303">
        <f t="shared" si="50"/>
        <v>34.56298952</v>
      </c>
      <c r="BC13" s="303">
        <f t="shared" si="51"/>
        <v>30.98292975</v>
      </c>
      <c r="BD13" s="303">
        <f t="shared" si="52"/>
        <v>65.54591926</v>
      </c>
      <c r="BE13" s="303">
        <f t="shared" si="53"/>
        <v>34.19897699</v>
      </c>
      <c r="BF13" s="303">
        <f t="shared" si="54"/>
        <v>30.72748919</v>
      </c>
      <c r="BG13" s="303">
        <f t="shared" si="55"/>
        <v>64.92646618</v>
      </c>
      <c r="BH13" s="303">
        <f t="shared" si="56"/>
        <v>368.0712675</v>
      </c>
      <c r="BI13" s="303">
        <f t="shared" si="57"/>
        <v>329.1308447</v>
      </c>
      <c r="BJ13" s="303">
        <f t="shared" si="58"/>
        <v>697.2021122</v>
      </c>
      <c r="BK13" s="304">
        <f t="shared" si="59"/>
        <v>306.3893447</v>
      </c>
      <c r="BL13" s="304">
        <f t="shared" si="60"/>
        <v>273.8638419</v>
      </c>
      <c r="BM13" s="304">
        <f t="shared" si="61"/>
        <v>580.2531866</v>
      </c>
      <c r="BN13" s="303">
        <v>356.0</v>
      </c>
      <c r="BO13" s="303">
        <v>274.0</v>
      </c>
      <c r="BP13" s="303">
        <f t="shared" si="62"/>
        <v>630</v>
      </c>
      <c r="BQ13" s="303">
        <f t="shared" si="63"/>
        <v>337.7689965</v>
      </c>
      <c r="BR13" s="303">
        <f t="shared" si="64"/>
        <v>310.5209999</v>
      </c>
      <c r="BS13" s="303">
        <f t="shared" si="65"/>
        <v>648.2899965</v>
      </c>
      <c r="BT13" s="303">
        <f t="shared" ref="BT13:BU13" si="170">G13*BT134/100</f>
        <v>263.2841945</v>
      </c>
      <c r="BU13" s="303">
        <f t="shared" si="170"/>
        <v>236.0557702</v>
      </c>
      <c r="BV13" s="303">
        <f t="shared" si="67"/>
        <v>499.3399647</v>
      </c>
      <c r="BW13" s="303">
        <f t="shared" ref="BW13:BX13" si="171">G13*BW134/100</f>
        <v>100.4886917</v>
      </c>
      <c r="BX13" s="303">
        <f t="shared" si="171"/>
        <v>90.24800768</v>
      </c>
      <c r="BY13" s="303">
        <f t="shared" si="69"/>
        <v>190.7366994</v>
      </c>
      <c r="BZ13" s="303">
        <f t="shared" ref="BZ13:CA13" si="172">G13*BZ134/100</f>
        <v>93.52391871</v>
      </c>
      <c r="CA13" s="303">
        <f t="shared" si="172"/>
        <v>83.81607201</v>
      </c>
      <c r="CB13" s="303">
        <f t="shared" si="71"/>
        <v>177.3399907</v>
      </c>
      <c r="CC13" s="303">
        <f t="shared" ref="CC13:CD13" si="173">G13*CC134/100</f>
        <v>194.0126105</v>
      </c>
      <c r="CD13" s="303">
        <f t="shared" si="173"/>
        <v>174.0640797</v>
      </c>
      <c r="CE13" s="303">
        <f t="shared" si="73"/>
        <v>368.0766901</v>
      </c>
      <c r="CF13" s="303">
        <f t="shared" si="74"/>
        <v>1430.699672</v>
      </c>
      <c r="CG13" s="303">
        <f t="shared" si="75"/>
        <v>1338.617551</v>
      </c>
      <c r="CH13" s="303">
        <f t="shared" si="76"/>
        <v>2769.317224</v>
      </c>
      <c r="CI13" s="303">
        <f t="shared" si="77"/>
        <v>651.6127592</v>
      </c>
      <c r="CJ13" s="303">
        <f t="shared" si="78"/>
        <v>584.482422</v>
      </c>
      <c r="CK13" s="303">
        <f t="shared" si="79"/>
        <v>1236.095181</v>
      </c>
      <c r="CL13" s="303">
        <f t="shared" si="80"/>
        <v>1251.192961</v>
      </c>
      <c r="CM13" s="303">
        <f t="shared" si="81"/>
        <v>1172.058832</v>
      </c>
      <c r="CN13" s="303">
        <f t="shared" si="82"/>
        <v>2423.251793</v>
      </c>
      <c r="CO13" s="303">
        <f t="shared" si="83"/>
        <v>55.55741206</v>
      </c>
      <c r="CP13" s="303">
        <f t="shared" si="84"/>
        <v>55.46791109</v>
      </c>
      <c r="CQ13" s="303">
        <f t="shared" si="85"/>
        <v>111.0253232</v>
      </c>
      <c r="CR13" s="303">
        <f t="shared" si="86"/>
        <v>423.3496033</v>
      </c>
      <c r="CS13" s="303">
        <f t="shared" si="87"/>
        <v>392.6982303</v>
      </c>
      <c r="CT13" s="303">
        <f t="shared" si="88"/>
        <v>816.0478336</v>
      </c>
      <c r="CU13" s="303">
        <f t="shared" si="89"/>
        <v>493.2157411</v>
      </c>
      <c r="CV13" s="303">
        <f t="shared" si="90"/>
        <v>472.5851101</v>
      </c>
      <c r="CW13" s="303">
        <f t="shared" si="91"/>
        <v>965.8008512</v>
      </c>
      <c r="CX13" s="303">
        <f t="shared" si="92"/>
        <v>312.3409495</v>
      </c>
      <c r="CY13" s="303">
        <f t="shared" si="93"/>
        <v>288.4928362</v>
      </c>
      <c r="CZ13" s="303">
        <f t="shared" si="94"/>
        <v>600.8337857</v>
      </c>
      <c r="DA13" s="303">
        <f t="shared" si="95"/>
        <v>1228.906294</v>
      </c>
      <c r="DB13" s="303">
        <f t="shared" si="96"/>
        <v>1153.776177</v>
      </c>
      <c r="DC13" s="303">
        <f t="shared" si="97"/>
        <v>2382.68247</v>
      </c>
      <c r="DD13" s="303">
        <f t="shared" si="98"/>
        <v>1322.430213</v>
      </c>
      <c r="DE13" s="303">
        <f t="shared" si="99"/>
        <v>1237.592249</v>
      </c>
      <c r="DF13" s="303">
        <f t="shared" si="100"/>
        <v>2560.022461</v>
      </c>
      <c r="DG13" s="303">
        <f t="shared" si="101"/>
        <v>1337.175753</v>
      </c>
      <c r="DH13" s="303">
        <f t="shared" si="102"/>
        <v>1254.801479</v>
      </c>
      <c r="DI13" s="303">
        <f t="shared" si="103"/>
        <v>2591.977233</v>
      </c>
      <c r="DJ13" s="303">
        <f t="shared" si="104"/>
        <v>342.1323415</v>
      </c>
      <c r="DK13" s="303">
        <f t="shared" si="105"/>
        <v>317.1423595</v>
      </c>
      <c r="DL13" s="303">
        <f t="shared" si="106"/>
        <v>659.274701</v>
      </c>
      <c r="DM13" s="303">
        <f t="shared" si="107"/>
        <v>108.2694595</v>
      </c>
      <c r="DN13" s="303">
        <f t="shared" si="108"/>
        <v>101.0253028</v>
      </c>
      <c r="DO13" s="303">
        <f t="shared" si="109"/>
        <v>209.2947624</v>
      </c>
      <c r="DP13" s="303">
        <f t="shared" si="110"/>
        <v>1087.614434</v>
      </c>
      <c r="DQ13" s="303">
        <f t="shared" si="111"/>
        <v>891.0715897</v>
      </c>
      <c r="DR13" s="303">
        <f t="shared" si="112"/>
        <v>656.1939732</v>
      </c>
      <c r="DS13" s="303">
        <f t="shared" si="113"/>
        <v>603.2595675</v>
      </c>
      <c r="DT13" s="303">
        <f t="shared" si="114"/>
        <v>27.41014335</v>
      </c>
      <c r="DU13" s="303">
        <f t="shared" si="115"/>
        <v>28.81886036</v>
      </c>
      <c r="DV13" s="303">
        <f t="shared" si="116"/>
        <v>56.2290037</v>
      </c>
      <c r="DW13" s="305">
        <f>I13*DW135/100</f>
        <v>44.47146661</v>
      </c>
      <c r="DX13" s="303">
        <f>I13*DX135/100</f>
        <v>106.6399783</v>
      </c>
      <c r="DY13" s="303">
        <f t="shared" ref="DY13:DZ13" si="174">1.48*CF13/100</f>
        <v>21.17435515</v>
      </c>
      <c r="DZ13" s="303">
        <f t="shared" si="174"/>
        <v>19.81153976</v>
      </c>
      <c r="EA13" s="303">
        <f t="shared" si="118"/>
        <v>40.98589491</v>
      </c>
      <c r="EB13" s="303">
        <f t="shared" ref="EB13:EC13" si="175">19.74*CF13/100</f>
        <v>282.4201153</v>
      </c>
      <c r="EC13" s="303">
        <f t="shared" si="175"/>
        <v>264.2431046</v>
      </c>
      <c r="ED13" s="303">
        <f t="shared" si="120"/>
        <v>546.6632199</v>
      </c>
      <c r="EE13" s="303"/>
      <c r="EF13" s="303">
        <f t="shared" si="121"/>
        <v>4.443798168</v>
      </c>
      <c r="EG13" s="303">
        <f t="shared" si="122"/>
        <v>3.393335067</v>
      </c>
      <c r="EH13" s="303">
        <f>I13*EH135/100</f>
        <v>21.943391</v>
      </c>
      <c r="EI13" s="303">
        <f t="shared" si="123"/>
        <v>6.032595675</v>
      </c>
    </row>
    <row r="14" ht="14.25" customHeight="1">
      <c r="A14" s="44"/>
      <c r="B14" s="45"/>
      <c r="C14" s="46"/>
      <c r="D14" s="308"/>
      <c r="E14" s="309"/>
      <c r="F14" s="309"/>
      <c r="G14" s="310"/>
      <c r="H14" s="310"/>
      <c r="I14" s="309"/>
      <c r="J14" s="309"/>
      <c r="K14" s="311"/>
      <c r="L14" s="309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2"/>
      <c r="CZ14" s="312"/>
      <c r="DA14" s="312"/>
      <c r="DB14" s="312"/>
      <c r="DC14" s="312"/>
      <c r="DD14" s="312"/>
      <c r="DE14" s="312"/>
      <c r="DF14" s="312"/>
      <c r="DG14" s="312"/>
      <c r="DH14" s="312"/>
      <c r="DI14" s="312"/>
      <c r="DJ14" s="312"/>
      <c r="DK14" s="312"/>
      <c r="DL14" s="312"/>
      <c r="DM14" s="312"/>
      <c r="DN14" s="312"/>
      <c r="DO14" s="312"/>
      <c r="DP14" s="312"/>
      <c r="DQ14" s="312"/>
      <c r="DR14" s="312"/>
      <c r="DS14" s="312"/>
      <c r="DT14" s="312"/>
      <c r="DU14" s="312"/>
      <c r="DV14" s="312"/>
      <c r="DW14" s="312"/>
      <c r="DX14" s="312"/>
      <c r="DY14" s="312"/>
      <c r="DZ14" s="312"/>
      <c r="EA14" s="312"/>
      <c r="EB14" s="312"/>
      <c r="EC14" s="312"/>
      <c r="ED14" s="312"/>
      <c r="EE14" s="312"/>
      <c r="EF14" s="312"/>
      <c r="EG14" s="312"/>
      <c r="EH14" s="312"/>
      <c r="EI14" s="312"/>
    </row>
    <row r="15" ht="18.0" customHeight="1">
      <c r="A15" s="49" t="s">
        <v>57</v>
      </c>
      <c r="B15" s="50" t="s">
        <v>58</v>
      </c>
      <c r="C15" s="51"/>
      <c r="D15" s="313">
        <v>31648.0</v>
      </c>
      <c r="E15" s="314">
        <v>30246.0</v>
      </c>
      <c r="F15" s="314">
        <v>61894.0</v>
      </c>
      <c r="G15" s="315"/>
      <c r="H15" s="315"/>
      <c r="I15" s="316"/>
      <c r="J15" s="314">
        <f t="shared" ref="J15:L15" si="176">SUM(J16:J19)</f>
        <v>32466.35747</v>
      </c>
      <c r="K15" s="314">
        <f t="shared" si="176"/>
        <v>31228.50667</v>
      </c>
      <c r="L15" s="314">
        <f t="shared" si="176"/>
        <v>63694.86413</v>
      </c>
      <c r="M15" s="317">
        <v>1928.0</v>
      </c>
      <c r="N15" s="295">
        <v>61894.0</v>
      </c>
      <c r="O15" s="296">
        <f>M15/N15*1000</f>
        <v>31.1500307</v>
      </c>
      <c r="P15" s="297">
        <f t="shared" ref="P15:EI15" si="177">SUM(P16:P19)</f>
        <v>1213.595128</v>
      </c>
      <c r="Q15" s="297">
        <f t="shared" si="177"/>
        <v>1206.412026</v>
      </c>
      <c r="R15" s="297">
        <f t="shared" si="177"/>
        <v>588.3937423</v>
      </c>
      <c r="S15" s="297">
        <f t="shared" si="177"/>
        <v>565.9599455</v>
      </c>
      <c r="T15" s="297">
        <f t="shared" si="177"/>
        <v>1154.353688</v>
      </c>
      <c r="U15" s="297">
        <f t="shared" si="177"/>
        <v>568.4346283</v>
      </c>
      <c r="V15" s="297">
        <f t="shared" si="177"/>
        <v>543.2530892</v>
      </c>
      <c r="W15" s="297">
        <f t="shared" si="177"/>
        <v>1111.687718</v>
      </c>
      <c r="X15" s="297">
        <f t="shared" si="177"/>
        <v>598.7944683</v>
      </c>
      <c r="Y15" s="297">
        <f t="shared" si="177"/>
        <v>570.1734042</v>
      </c>
      <c r="Z15" s="297">
        <f t="shared" si="177"/>
        <v>1168.967873</v>
      </c>
      <c r="AA15" s="297">
        <f t="shared" si="177"/>
        <v>1204.227122</v>
      </c>
      <c r="AB15" s="297">
        <f t="shared" si="177"/>
        <v>1143.413587</v>
      </c>
      <c r="AC15" s="297">
        <f t="shared" si="177"/>
        <v>2347.640708</v>
      </c>
      <c r="AD15" s="297">
        <f t="shared" si="177"/>
        <v>1811.218743</v>
      </c>
      <c r="AE15" s="297">
        <f t="shared" si="177"/>
        <v>1714.625738</v>
      </c>
      <c r="AF15" s="297">
        <f t="shared" si="177"/>
        <v>3525.844481</v>
      </c>
      <c r="AG15" s="297">
        <f t="shared" si="177"/>
        <v>3015.596732</v>
      </c>
      <c r="AH15" s="297">
        <f t="shared" si="177"/>
        <v>2838.451516</v>
      </c>
      <c r="AI15" s="297">
        <f t="shared" si="177"/>
        <v>5854.048249</v>
      </c>
      <c r="AJ15" s="297">
        <f t="shared" si="177"/>
        <v>2416.802264</v>
      </c>
      <c r="AK15" s="297">
        <f t="shared" si="177"/>
        <v>2268.278112</v>
      </c>
      <c r="AL15" s="297">
        <f t="shared" si="177"/>
        <v>4685.080376</v>
      </c>
      <c r="AM15" s="297">
        <f t="shared" si="177"/>
        <v>1180.641449</v>
      </c>
      <c r="AN15" s="297">
        <f t="shared" si="177"/>
        <v>1092.267642</v>
      </c>
      <c r="AO15" s="297">
        <f t="shared" si="177"/>
        <v>2272.909091</v>
      </c>
      <c r="AP15" s="297">
        <f t="shared" si="177"/>
        <v>581.9475592</v>
      </c>
      <c r="AQ15" s="297">
        <f t="shared" si="177"/>
        <v>536.686166</v>
      </c>
      <c r="AR15" s="297">
        <f t="shared" si="177"/>
        <v>1118.633725</v>
      </c>
      <c r="AS15" s="297">
        <f t="shared" si="177"/>
        <v>578.5278881</v>
      </c>
      <c r="AT15" s="297">
        <f t="shared" si="177"/>
        <v>533.8172446</v>
      </c>
      <c r="AU15" s="297">
        <f t="shared" si="177"/>
        <v>1112.345133</v>
      </c>
      <c r="AV15" s="297">
        <f t="shared" si="177"/>
        <v>576.717474</v>
      </c>
      <c r="AW15" s="297">
        <f t="shared" si="177"/>
        <v>533.5699238</v>
      </c>
      <c r="AX15" s="297">
        <f t="shared" si="177"/>
        <v>1110.287398</v>
      </c>
      <c r="AY15" s="297">
        <f t="shared" si="177"/>
        <v>575.4099527</v>
      </c>
      <c r="AZ15" s="297">
        <f t="shared" si="177"/>
        <v>534.4108145</v>
      </c>
      <c r="BA15" s="297">
        <f t="shared" si="177"/>
        <v>1109.820767</v>
      </c>
      <c r="BB15" s="297">
        <f t="shared" si="177"/>
        <v>572.9960672</v>
      </c>
      <c r="BC15" s="297">
        <f t="shared" si="177"/>
        <v>533.9656371</v>
      </c>
      <c r="BD15" s="297">
        <f t="shared" si="177"/>
        <v>1106.961704</v>
      </c>
      <c r="BE15" s="297">
        <f t="shared" si="177"/>
        <v>566.9613535</v>
      </c>
      <c r="BF15" s="297">
        <f t="shared" si="177"/>
        <v>529.5633266</v>
      </c>
      <c r="BG15" s="297">
        <f t="shared" si="177"/>
        <v>1096.52468</v>
      </c>
      <c r="BH15" s="297">
        <f t="shared" si="177"/>
        <v>6102.000772</v>
      </c>
      <c r="BI15" s="297">
        <f t="shared" si="177"/>
        <v>5672.302865</v>
      </c>
      <c r="BJ15" s="297">
        <f t="shared" si="177"/>
        <v>11774.30364</v>
      </c>
      <c r="BK15" s="297">
        <f t="shared" si="177"/>
        <v>5079.418533</v>
      </c>
      <c r="BL15" s="297">
        <f t="shared" si="177"/>
        <v>4719.820947</v>
      </c>
      <c r="BM15" s="297">
        <f t="shared" si="177"/>
        <v>9799.23948</v>
      </c>
      <c r="BN15" s="297">
        <f t="shared" si="177"/>
        <v>5724</v>
      </c>
      <c r="BO15" s="297">
        <f t="shared" si="177"/>
        <v>4171</v>
      </c>
      <c r="BP15" s="297">
        <f t="shared" si="177"/>
        <v>9895</v>
      </c>
      <c r="BQ15" s="297">
        <f t="shared" si="177"/>
        <v>5209.127514</v>
      </c>
      <c r="BR15" s="297">
        <f t="shared" si="177"/>
        <v>4973.761657</v>
      </c>
      <c r="BS15" s="297">
        <f t="shared" si="177"/>
        <v>10182.88917</v>
      </c>
      <c r="BT15" s="297">
        <f t="shared" si="177"/>
        <v>4364.807851</v>
      </c>
      <c r="BU15" s="297">
        <f t="shared" si="177"/>
        <v>4068.229531</v>
      </c>
      <c r="BV15" s="297">
        <f t="shared" si="177"/>
        <v>8433.037382</v>
      </c>
      <c r="BW15" s="297">
        <f t="shared" si="177"/>
        <v>1665.93301</v>
      </c>
      <c r="BX15" s="297">
        <f t="shared" si="177"/>
        <v>1555.351134</v>
      </c>
      <c r="BY15" s="297">
        <f t="shared" si="177"/>
        <v>3221.284144</v>
      </c>
      <c r="BZ15" s="297">
        <f t="shared" si="177"/>
        <v>1550.468821</v>
      </c>
      <c r="CA15" s="297">
        <f t="shared" si="177"/>
        <v>1444.501945</v>
      </c>
      <c r="CB15" s="297">
        <f t="shared" si="177"/>
        <v>2994.970766</v>
      </c>
      <c r="CC15" s="297">
        <f t="shared" si="177"/>
        <v>3216.401831</v>
      </c>
      <c r="CD15" s="297">
        <f t="shared" si="177"/>
        <v>2999.853079</v>
      </c>
      <c r="CE15" s="297">
        <f t="shared" si="177"/>
        <v>6216.254911</v>
      </c>
      <c r="CF15" s="297">
        <f t="shared" si="177"/>
        <v>23718.58734</v>
      </c>
      <c r="CG15" s="297">
        <f t="shared" si="177"/>
        <v>23069.98659</v>
      </c>
      <c r="CH15" s="297">
        <f t="shared" si="177"/>
        <v>46788.57392</v>
      </c>
      <c r="CI15" s="297">
        <f t="shared" si="177"/>
        <v>10802.64044</v>
      </c>
      <c r="CJ15" s="297">
        <f t="shared" si="177"/>
        <v>10073.07996</v>
      </c>
      <c r="CK15" s="297">
        <f t="shared" si="177"/>
        <v>20875.7204</v>
      </c>
      <c r="CL15" s="297">
        <f t="shared" si="177"/>
        <v>20742.66885</v>
      </c>
      <c r="CM15" s="297">
        <f t="shared" si="177"/>
        <v>20199.48229</v>
      </c>
      <c r="CN15" s="297">
        <f t="shared" si="177"/>
        <v>40942.15114</v>
      </c>
      <c r="CO15" s="297">
        <f t="shared" si="177"/>
        <v>921.0481807</v>
      </c>
      <c r="CP15" s="297">
        <f t="shared" si="177"/>
        <v>955.9444096</v>
      </c>
      <c r="CQ15" s="297">
        <f t="shared" si="177"/>
        <v>1876.99259</v>
      </c>
      <c r="CR15" s="297">
        <f t="shared" si="177"/>
        <v>7018.422339</v>
      </c>
      <c r="CS15" s="297">
        <f t="shared" si="177"/>
        <v>6767.835142</v>
      </c>
      <c r="CT15" s="297">
        <f t="shared" si="177"/>
        <v>13786.25748</v>
      </c>
      <c r="CU15" s="297">
        <f t="shared" si="177"/>
        <v>8176.685058</v>
      </c>
      <c r="CV15" s="297">
        <f t="shared" si="177"/>
        <v>8144.620649</v>
      </c>
      <c r="CW15" s="297">
        <f t="shared" si="177"/>
        <v>16321.30571</v>
      </c>
      <c r="CX15" s="297">
        <f t="shared" si="177"/>
        <v>5178.086103</v>
      </c>
      <c r="CY15" s="297">
        <f t="shared" si="177"/>
        <v>4971.939785</v>
      </c>
      <c r="CZ15" s="297">
        <f t="shared" si="177"/>
        <v>10150.02589</v>
      </c>
      <c r="DA15" s="297">
        <f t="shared" si="177"/>
        <v>20373.1935</v>
      </c>
      <c r="DB15" s="297">
        <f t="shared" si="177"/>
        <v>19884.39558</v>
      </c>
      <c r="DC15" s="297">
        <f t="shared" si="177"/>
        <v>40257.58908</v>
      </c>
      <c r="DD15" s="297">
        <f t="shared" si="177"/>
        <v>21923.66232</v>
      </c>
      <c r="DE15" s="297">
        <f t="shared" si="177"/>
        <v>21328.89752</v>
      </c>
      <c r="DF15" s="297">
        <f t="shared" si="177"/>
        <v>43252.55984</v>
      </c>
      <c r="DG15" s="297">
        <f t="shared" si="177"/>
        <v>22168.11852</v>
      </c>
      <c r="DH15" s="297">
        <f t="shared" si="177"/>
        <v>21625.48464</v>
      </c>
      <c r="DI15" s="297">
        <f t="shared" si="177"/>
        <v>43793.60316</v>
      </c>
      <c r="DJ15" s="297">
        <f t="shared" si="177"/>
        <v>5671.977131</v>
      </c>
      <c r="DK15" s="297">
        <f t="shared" si="177"/>
        <v>5465.691057</v>
      </c>
      <c r="DL15" s="297">
        <f t="shared" si="177"/>
        <v>11137.66819</v>
      </c>
      <c r="DM15" s="297">
        <f t="shared" si="177"/>
        <v>1794.925016</v>
      </c>
      <c r="DN15" s="297">
        <f t="shared" si="177"/>
        <v>1741.089065</v>
      </c>
      <c r="DO15" s="297">
        <f t="shared" si="177"/>
        <v>3536.014081</v>
      </c>
      <c r="DP15" s="297">
        <f t="shared" si="177"/>
        <v>18373.63745</v>
      </c>
      <c r="DQ15" s="297">
        <f t="shared" si="177"/>
        <v>15053.33674</v>
      </c>
      <c r="DR15" s="297">
        <f t="shared" si="177"/>
        <v>11085.42676</v>
      </c>
      <c r="DS15" s="297">
        <f t="shared" si="177"/>
        <v>10191.17826</v>
      </c>
      <c r="DT15" s="297">
        <f t="shared" si="177"/>
        <v>454.4139427</v>
      </c>
      <c r="DU15" s="297">
        <f t="shared" si="177"/>
        <v>496.6696583</v>
      </c>
      <c r="DV15" s="297">
        <f t="shared" si="177"/>
        <v>951.083601</v>
      </c>
      <c r="DW15" s="297">
        <f t="shared" si="177"/>
        <v>751.2327932</v>
      </c>
      <c r="DX15" s="297">
        <f t="shared" si="177"/>
        <v>1801.412341</v>
      </c>
      <c r="DY15" s="297">
        <f t="shared" si="177"/>
        <v>351.0350926</v>
      </c>
      <c r="DZ15" s="297">
        <f t="shared" si="177"/>
        <v>341.4358015</v>
      </c>
      <c r="EA15" s="297">
        <f t="shared" si="177"/>
        <v>692.4708941</v>
      </c>
      <c r="EB15" s="297">
        <f t="shared" si="177"/>
        <v>4682.04914</v>
      </c>
      <c r="EC15" s="297">
        <f t="shared" si="177"/>
        <v>4554.015352</v>
      </c>
      <c r="ED15" s="297">
        <f t="shared" si="177"/>
        <v>9236.064492</v>
      </c>
      <c r="EE15" s="297">
        <f t="shared" si="177"/>
        <v>0</v>
      </c>
      <c r="EF15" s="297">
        <f t="shared" si="177"/>
        <v>75.07139833</v>
      </c>
      <c r="EG15" s="297">
        <f t="shared" si="177"/>
        <v>57.32537772</v>
      </c>
      <c r="EH15" s="297">
        <f t="shared" si="177"/>
        <v>370.6780137</v>
      </c>
      <c r="EI15" s="297">
        <f t="shared" si="177"/>
        <v>101.9117826</v>
      </c>
    </row>
    <row r="16" ht="25.5" customHeight="1">
      <c r="A16" s="39"/>
      <c r="B16" s="40">
        <v>1.0</v>
      </c>
      <c r="C16" s="52" t="s">
        <v>58</v>
      </c>
      <c r="D16" s="298">
        <v>15080.0</v>
      </c>
      <c r="E16" s="299">
        <v>14418.0</v>
      </c>
      <c r="F16" s="299">
        <v>29498.0</v>
      </c>
      <c r="G16" s="300">
        <f t="shared" ref="G16:I16" si="178">D16/D132*100</f>
        <v>2.396241016</v>
      </c>
      <c r="H16" s="300">
        <f t="shared" si="178"/>
        <v>2.357912778</v>
      </c>
      <c r="I16" s="301">
        <f t="shared" si="178"/>
        <v>2.37735253</v>
      </c>
      <c r="J16" s="302">
        <f t="shared" ref="J16:K16" si="179">G16*J134/100</f>
        <v>15469.9403</v>
      </c>
      <c r="K16" s="302">
        <f t="shared" si="179"/>
        <v>14886.35222</v>
      </c>
      <c r="L16" s="299">
        <f t="shared" ref="L16:L19" si="193">J16+K16</f>
        <v>30356.29252</v>
      </c>
      <c r="M16" s="303"/>
      <c r="N16" s="303"/>
      <c r="O16" s="303"/>
      <c r="P16" s="304">
        <f>I16*P134/100</f>
        <v>578.3860969</v>
      </c>
      <c r="Q16" s="304">
        <f>I16*Q134/100</f>
        <v>574.9627093</v>
      </c>
      <c r="R16" s="304">
        <f t="shared" ref="R16:S16" si="180">G16*R134/100</f>
        <v>280.3645612</v>
      </c>
      <c r="S16" s="304">
        <f t="shared" si="180"/>
        <v>269.7880875</v>
      </c>
      <c r="T16" s="303">
        <f t="shared" ref="T16:T19" si="195">R16+S16</f>
        <v>550.1526487</v>
      </c>
      <c r="U16" s="303">
        <f t="shared" ref="U16:V16" si="181">G16*U134/100</f>
        <v>270.854215</v>
      </c>
      <c r="V16" s="303">
        <f t="shared" si="181"/>
        <v>258.9639305</v>
      </c>
      <c r="W16" s="303">
        <f t="shared" ref="W16:W19" si="197">U16+V16</f>
        <v>529.8181454</v>
      </c>
      <c r="X16" s="304">
        <f t="shared" ref="X16:Y16" si="182">G16*X134/100</f>
        <v>285.3204178</v>
      </c>
      <c r="Y16" s="304">
        <f t="shared" si="182"/>
        <v>271.7966059</v>
      </c>
      <c r="Z16" s="303">
        <f t="shared" ref="Z16:Z19" si="199">X16+Y16</f>
        <v>557.1170237</v>
      </c>
      <c r="AA16" s="303">
        <f t="shared" ref="AA16:AB16" si="183">G16*AA134/100</f>
        <v>573.8038737</v>
      </c>
      <c r="AB16" s="303">
        <f t="shared" si="183"/>
        <v>545.0551177</v>
      </c>
      <c r="AC16" s="303">
        <f t="shared" ref="AC16:AC19" si="201">AA16+AB16</f>
        <v>1118.858991</v>
      </c>
      <c r="AD16" s="303">
        <f t="shared" ref="AD16:AD19" si="202">$AD$137*J16/100</f>
        <v>863.0301644</v>
      </c>
      <c r="AE16" s="303">
        <f t="shared" ref="AE16:AE19" si="203">$AE$137*K16/100</f>
        <v>817.3468853</v>
      </c>
      <c r="AF16" s="303">
        <f t="shared" ref="AF16:AF19" si="204">AD16+AE16</f>
        <v>1680.37705</v>
      </c>
      <c r="AG16" s="303">
        <f t="shared" ref="AG16:AG19" si="205">$AG$137*J16/100</f>
        <v>1436.905925</v>
      </c>
      <c r="AH16" s="303">
        <f t="shared" ref="AH16:AH19" si="206">$AH$137*K16/100</f>
        <v>1353.064668</v>
      </c>
      <c r="AI16" s="303">
        <f t="shared" ref="AI16:AI19" si="207">AG16+AH16</f>
        <v>2789.970594</v>
      </c>
      <c r="AJ16" s="304">
        <f t="shared" ref="AJ16:AJ19" si="208">$AJ$137*J16/100</f>
        <v>1151.585508</v>
      </c>
      <c r="AK16" s="304">
        <f t="shared" ref="AK16:AK19" si="209">$AK$137*K16/100</f>
        <v>1081.268063</v>
      </c>
      <c r="AL16" s="303">
        <f t="shared" ref="AL16:AL19" si="210">AJ16+AK16</f>
        <v>2232.85357</v>
      </c>
      <c r="AM16" s="304">
        <f t="shared" ref="AM16:AM19" si="211">$AM$137*J16/100</f>
        <v>562.5655033</v>
      </c>
      <c r="AN16" s="304">
        <f t="shared" ref="AN16:AN19" si="212">$AN$137*K16/100</f>
        <v>520.6742996</v>
      </c>
      <c r="AO16" s="304">
        <f t="shared" ref="AO16:AO19" si="213">AM16+AN16</f>
        <v>1083.239803</v>
      </c>
      <c r="AP16" s="303">
        <f t="shared" ref="AP16:AP19" si="214">$AP$137*J16/100</f>
        <v>277.2930104</v>
      </c>
      <c r="AQ16" s="303">
        <f t="shared" ref="AQ16:AQ19" si="215">$AQ$137*K16/100</f>
        <v>255.8335364</v>
      </c>
      <c r="AR16" s="303">
        <f t="shared" ref="AR16:AR19" si="216">AP16+AQ16</f>
        <v>533.1265468</v>
      </c>
      <c r="AS16" s="303">
        <f t="shared" ref="AS16:AS19" si="217">$AS$137*J16/100</f>
        <v>275.6635665</v>
      </c>
      <c r="AT16" s="303">
        <f t="shared" ref="AT16:AT19" si="218">$AT$137*K16/100</f>
        <v>254.465947</v>
      </c>
      <c r="AU16" s="303">
        <f t="shared" ref="AU16:AU19" si="219">AS16+AT16</f>
        <v>530.1295135</v>
      </c>
      <c r="AV16" s="303">
        <f t="shared" ref="AV16:AV19" si="220">$AV$137*J16/100</f>
        <v>274.8009197</v>
      </c>
      <c r="AW16" s="303">
        <f t="shared" ref="AW16:AW19" si="221">$AW$137*K16/100</f>
        <v>254.3480513</v>
      </c>
      <c r="AX16" s="303">
        <f t="shared" ref="AX16:AX19" si="222">AV16+AW16</f>
        <v>529.1489711</v>
      </c>
      <c r="AY16" s="303">
        <f t="shared" ref="AY16:AZ16" si="184">G16*AY134/100</f>
        <v>274.1778971</v>
      </c>
      <c r="AZ16" s="303">
        <f t="shared" si="184"/>
        <v>254.7488965</v>
      </c>
      <c r="BA16" s="303">
        <f t="shared" ref="BA16:BA19" si="224">AY16+AZ16</f>
        <v>528.9267936</v>
      </c>
      <c r="BB16" s="303">
        <f t="shared" ref="BB16:BB19" si="225">$BB$137*J16/100</f>
        <v>273.0277014</v>
      </c>
      <c r="BC16" s="303">
        <f t="shared" ref="BC16:BC19" si="226">$BC$137*K16/100</f>
        <v>254.5366844</v>
      </c>
      <c r="BD16" s="303">
        <f t="shared" ref="BD16:BD19" si="227">BB16+BC16</f>
        <v>527.5643857</v>
      </c>
      <c r="BE16" s="303">
        <f t="shared" ref="BE16:BE19" si="228">$BE$137*J16/100</f>
        <v>270.1522122</v>
      </c>
      <c r="BF16" s="303">
        <f t="shared" ref="BF16:BF19" si="229">$BF$137*K16/100</f>
        <v>252.438142</v>
      </c>
      <c r="BG16" s="303">
        <f t="shared" ref="BG16:BG19" si="230">BE16+BF16</f>
        <v>522.5903541</v>
      </c>
      <c r="BH16" s="303">
        <f t="shared" ref="BH16:BH19" si="231">$BH$137*J16/100</f>
        <v>2907.550924</v>
      </c>
      <c r="BI16" s="303">
        <f t="shared" ref="BI16:BI19" si="232">$BI$137*K16/100</f>
        <v>2703.936478</v>
      </c>
      <c r="BJ16" s="303">
        <f t="shared" ref="BJ16:BJ19" si="233">BH16+BI16</f>
        <v>5611.487402</v>
      </c>
      <c r="BK16" s="304">
        <f t="shared" ref="BK16:BK19" si="234">$BK$137*J16/100</f>
        <v>2420.299276</v>
      </c>
      <c r="BL16" s="304">
        <f t="shared" ref="BL16:BL19" si="235">$BL$137*K16/100</f>
        <v>2249.896793</v>
      </c>
      <c r="BM16" s="304">
        <f t="shared" ref="BM16:BM19" si="236">BK16+BL16</f>
        <v>4670.196069</v>
      </c>
      <c r="BN16" s="303">
        <v>2886.0</v>
      </c>
      <c r="BO16" s="303">
        <v>2169.0</v>
      </c>
      <c r="BP16" s="303">
        <f t="shared" ref="BP16:BP19" si="237">BN16+BO16</f>
        <v>5055</v>
      </c>
      <c r="BQ16" s="303">
        <f t="shared" ref="BQ16:BQ19" si="238">D16/F16*BS16</f>
        <v>2659.414841</v>
      </c>
      <c r="BR16" s="303">
        <f t="shared" ref="BR16:BR19" si="239">E16/F16*BS16</f>
        <v>2542.668645</v>
      </c>
      <c r="BS16" s="303">
        <f t="shared" ref="BS16:BS19" si="240">BP16/F16*L16</f>
        <v>5202.083486</v>
      </c>
      <c r="BT16" s="303">
        <f t="shared" ref="BT16:BU16" si="185">G16*BT134/100</f>
        <v>2079.793427</v>
      </c>
      <c r="BU16" s="303">
        <f t="shared" si="185"/>
        <v>1939.288943</v>
      </c>
      <c r="BV16" s="303">
        <f t="shared" ref="BV16:BV19" si="242">BT16+BU16</f>
        <v>4019.082371</v>
      </c>
      <c r="BW16" s="303">
        <f t="shared" ref="BW16:BX16" si="186">G16*BW134/100</f>
        <v>793.8027614</v>
      </c>
      <c r="BX16" s="303">
        <f t="shared" si="186"/>
        <v>741.4220939</v>
      </c>
      <c r="BY16" s="303">
        <f t="shared" ref="BY16:BY19" si="244">BW16+BX16</f>
        <v>1535.224855</v>
      </c>
      <c r="BZ16" s="303">
        <f t="shared" ref="BZ16:CA16" si="187">G16*BZ134/100</f>
        <v>738.7850677</v>
      </c>
      <c r="CA16" s="303">
        <f t="shared" si="187"/>
        <v>688.5812685</v>
      </c>
      <c r="CB16" s="303">
        <f t="shared" ref="CB16:CB19" si="246">BZ16+CA16</f>
        <v>1427.366336</v>
      </c>
      <c r="CC16" s="303">
        <f t="shared" ref="CC16:CD16" si="188">G16*CC134/100</f>
        <v>1532.587829</v>
      </c>
      <c r="CD16" s="303">
        <f t="shared" si="188"/>
        <v>1430.003362</v>
      </c>
      <c r="CE16" s="303">
        <f t="shared" ref="CE16:CE19" si="248">CC16+CD16</f>
        <v>2962.591191</v>
      </c>
      <c r="CF16" s="303">
        <f t="shared" ref="CF16:CF19" si="249">$CF$137*J16/100</f>
        <v>11301.70302</v>
      </c>
      <c r="CG16" s="303">
        <f t="shared" ref="CG16:CG19" si="250">$CG$137*K16/100</f>
        <v>10997.25804</v>
      </c>
      <c r="CH16" s="303">
        <f t="shared" ref="CH16:CH19" si="251">CF16+CG16</f>
        <v>22298.96105</v>
      </c>
      <c r="CI16" s="303">
        <f t="shared" ref="CI16:CI19" si="252">$CI$137*J16/100</f>
        <v>5147.365327</v>
      </c>
      <c r="CJ16" s="303">
        <f t="shared" ref="CJ16:CJ19" si="253">$CJ$137*K16/100</f>
        <v>4801.747897</v>
      </c>
      <c r="CK16" s="303">
        <f t="shared" ref="CK16:CK19" si="254">CI16+CJ16</f>
        <v>9949.113224</v>
      </c>
      <c r="CL16" s="303">
        <f t="shared" ref="CL16:CL19" si="255">$CL$137*J16/100</f>
        <v>9883.703432</v>
      </c>
      <c r="CM16" s="303">
        <f t="shared" ref="CM16:CM19" si="256">$CM$137*K16/100</f>
        <v>9628.914094</v>
      </c>
      <c r="CN16" s="303">
        <f t="shared" ref="CN16:CN19" si="257">CL16+CM16</f>
        <v>19512.61753</v>
      </c>
      <c r="CO16" s="303">
        <f t="shared" ref="CO16:CO19" si="258">$CO$137*J16/100</f>
        <v>438.8715421</v>
      </c>
      <c r="CP16" s="303">
        <f t="shared" ref="CP16:CP19" si="259">$CP$137*K16/100</f>
        <v>455.6902234</v>
      </c>
      <c r="CQ16" s="303">
        <f t="shared" ref="CQ16:CQ19" si="260">CO16+CP16</f>
        <v>894.5617655</v>
      </c>
      <c r="CR16" s="303">
        <f t="shared" ref="CR16:CR19" si="261">$CR$137*J16/100</f>
        <v>3344.217924</v>
      </c>
      <c r="CS16" s="303">
        <f t="shared" ref="CS16:CS19" si="262">$CS$137*K16/100</f>
        <v>3226.167</v>
      </c>
      <c r="CT16" s="303">
        <f t="shared" ref="CT16:CT19" si="263">CR16+CS16</f>
        <v>6570.384924</v>
      </c>
      <c r="CU16" s="303">
        <f t="shared" ref="CU16:CU19" si="264">$CU$137*J16/100</f>
        <v>3896.120155</v>
      </c>
      <c r="CV16" s="303">
        <f t="shared" ref="CV16:CV19" si="265">$CV$137*K16/100</f>
        <v>3882.468443</v>
      </c>
      <c r="CW16" s="303">
        <f t="shared" ref="CW16:CW19" si="266">CU16+CV16</f>
        <v>7778.588598</v>
      </c>
      <c r="CX16" s="303">
        <f t="shared" ref="CX16:CX19" si="267">$CX$137*J16/100</f>
        <v>2467.313525</v>
      </c>
      <c r="CY16" s="303">
        <f t="shared" ref="CY16:CY19" si="268">$CY$137*K16/100</f>
        <v>2370.079608</v>
      </c>
      <c r="CZ16" s="303">
        <f t="shared" ref="CZ16:CZ19" si="269">CX16+CY16</f>
        <v>4837.393132</v>
      </c>
      <c r="DA16" s="303">
        <f t="shared" ref="DA16:DA19" si="270">$DA$137*J16/100</f>
        <v>9707.651604</v>
      </c>
      <c r="DB16" s="303">
        <f t="shared" ref="DB16:DB19" si="271">$DB$137*K16/100</f>
        <v>9478.71505</v>
      </c>
      <c r="DC16" s="303">
        <f t="shared" ref="DC16:DC19" si="272">DA16+DB16</f>
        <v>19186.36665</v>
      </c>
      <c r="DD16" s="303">
        <f t="shared" ref="DD16:DD19" si="273">$DD$137*J16/100</f>
        <v>10446.43667</v>
      </c>
      <c r="DE16" s="303">
        <f t="shared" ref="DE16:DE19" si="274">$DE$137*K16/100</f>
        <v>10167.29632</v>
      </c>
      <c r="DF16" s="303">
        <f t="shared" ref="DF16:DF19" si="275">DD16+DE16</f>
        <v>20613.73299</v>
      </c>
      <c r="DG16" s="303">
        <f t="shared" ref="DG16:DG19" si="276">$DG$137*J16/100</f>
        <v>10562.91795</v>
      </c>
      <c r="DH16" s="303">
        <f t="shared" ref="DH16:DH19" si="277">$DH$137*K16/100</f>
        <v>10308.67677</v>
      </c>
      <c r="DI16" s="303">
        <f t="shared" ref="DI16:DI19" si="278">DG16+DH16</f>
        <v>20871.59472</v>
      </c>
      <c r="DJ16" s="303">
        <f t="shared" ref="DJ16:DJ19" si="279">$DJ$137*J16/100</f>
        <v>2702.648355</v>
      </c>
      <c r="DK16" s="303">
        <f t="shared" ref="DK16:DK19" si="280">$DK$137*K16/100</f>
        <v>2605.446461</v>
      </c>
      <c r="DL16" s="303">
        <f t="shared" ref="DL16:DL19" si="281">DJ16+DK16</f>
        <v>5308.094816</v>
      </c>
      <c r="DM16" s="303">
        <f t="shared" ref="DM16:DM19" si="282">$DM$137*J16/100</f>
        <v>855.2663435</v>
      </c>
      <c r="DN16" s="303">
        <f t="shared" ref="DN16:DN19" si="283">$DN$137*K16/100</f>
        <v>829.9617187</v>
      </c>
      <c r="DO16" s="303">
        <f t="shared" ref="DO16:DO19" si="284">DM16+DN16</f>
        <v>1685.228062</v>
      </c>
      <c r="DP16" s="303">
        <f t="shared" ref="DP16:DP19" si="285">$DP$137*L16/100</f>
        <v>8756.67953</v>
      </c>
      <c r="DQ16" s="303">
        <f t="shared" ref="DQ16:DQ19" si="286">$DQ$137*L16/100</f>
        <v>7174.259648</v>
      </c>
      <c r="DR16" s="303">
        <f t="shared" ref="DR16:DR19" si="287">$DR$137*L16/100</f>
        <v>5283.196095</v>
      </c>
      <c r="DS16" s="303">
        <f t="shared" ref="DS16:DS19" si="288">16*L16/100</f>
        <v>4857.006802</v>
      </c>
      <c r="DT16" s="303">
        <f t="shared" ref="DT16:DT19" si="289">$DT$137*J16/100</f>
        <v>216.5243382</v>
      </c>
      <c r="DU16" s="303">
        <f t="shared" ref="DU16:DU19" si="290">$DU$137*K16/100</f>
        <v>236.758022</v>
      </c>
      <c r="DV16" s="303">
        <f t="shared" ref="DV16:DV19" si="291">DT16+DU16</f>
        <v>453.2823602</v>
      </c>
      <c r="DW16" s="303">
        <f>I16*DW135/100</f>
        <v>358.029291</v>
      </c>
      <c r="DX16" s="303">
        <f>I16*DX135/100</f>
        <v>858.533319</v>
      </c>
      <c r="DY16" s="303">
        <f t="shared" ref="DY16:DZ16" si="189">1.48*CF16/100</f>
        <v>167.2652046</v>
      </c>
      <c r="DZ16" s="303">
        <f t="shared" si="189"/>
        <v>162.759419</v>
      </c>
      <c r="EA16" s="303">
        <f t="shared" ref="EA16:EA19" si="293">DY16+DZ16</f>
        <v>330.0246236</v>
      </c>
      <c r="EB16" s="303">
        <f t="shared" ref="EB16:EC16" si="190">19.74*CF16/100</f>
        <v>2230.956175</v>
      </c>
      <c r="EC16" s="303">
        <f t="shared" si="190"/>
        <v>2170.858737</v>
      </c>
      <c r="ED16" s="303">
        <f t="shared" ref="ED16:ED19" si="295">EB16+EC16</f>
        <v>4401.814912</v>
      </c>
      <c r="EE16" s="303"/>
      <c r="EF16" s="303">
        <f t="shared" ref="EF16:EF19" si="296">$EF$137*L16/100</f>
        <v>35.7782273</v>
      </c>
      <c r="EG16" s="303">
        <f t="shared" ref="EG16:EG19" si="297">L16*0.09/100</f>
        <v>27.32066326</v>
      </c>
      <c r="EH16" s="303">
        <f>I16*EH135/100</f>
        <v>176.6610665</v>
      </c>
      <c r="EI16" s="303">
        <f t="shared" ref="EI16:EI19" si="298">0.0016*L16</f>
        <v>48.57006802</v>
      </c>
    </row>
    <row r="17" ht="17.25" customHeight="1">
      <c r="A17" s="39"/>
      <c r="B17" s="40">
        <v>2.0</v>
      </c>
      <c r="C17" s="53" t="s">
        <v>59</v>
      </c>
      <c r="D17" s="298">
        <v>6154.0</v>
      </c>
      <c r="E17" s="299">
        <v>5973.0</v>
      </c>
      <c r="F17" s="299">
        <v>12127.0</v>
      </c>
      <c r="G17" s="300">
        <f t="shared" ref="G17:I17" si="191">D17/D132*100</f>
        <v>0.9778824412</v>
      </c>
      <c r="H17" s="300">
        <f t="shared" si="191"/>
        <v>0.976821544</v>
      </c>
      <c r="I17" s="301">
        <f t="shared" si="191"/>
        <v>0.9773596219</v>
      </c>
      <c r="J17" s="302">
        <f t="shared" ref="J17:K17" si="192">G17*J134/100</f>
        <v>6313.13081</v>
      </c>
      <c r="K17" s="302">
        <f t="shared" si="192"/>
        <v>6167.026063</v>
      </c>
      <c r="L17" s="299">
        <f t="shared" si="193"/>
        <v>12480.15687</v>
      </c>
      <c r="M17" s="303"/>
      <c r="N17" s="303"/>
      <c r="O17" s="303"/>
      <c r="P17" s="304">
        <f>I17*P134/100</f>
        <v>237.7818224</v>
      </c>
      <c r="Q17" s="304">
        <f>I17*Q134/100</f>
        <v>236.3744246</v>
      </c>
      <c r="R17" s="304">
        <f t="shared" ref="R17:S17" si="194">G17*R134/100</f>
        <v>114.4140258</v>
      </c>
      <c r="S17" s="304">
        <f t="shared" si="194"/>
        <v>111.7661428</v>
      </c>
      <c r="T17" s="303">
        <f t="shared" si="195"/>
        <v>226.1801686</v>
      </c>
      <c r="U17" s="303">
        <f t="shared" ref="U17:V17" si="196">G17*U134/100</f>
        <v>110.5329469</v>
      </c>
      <c r="V17" s="303">
        <f t="shared" si="196"/>
        <v>107.2819778</v>
      </c>
      <c r="W17" s="303">
        <f t="shared" si="197"/>
        <v>217.8149247</v>
      </c>
      <c r="X17" s="304">
        <f t="shared" ref="X17:Y17" si="198">G17*X134/100</f>
        <v>116.4364623</v>
      </c>
      <c r="Y17" s="304">
        <f t="shared" si="198"/>
        <v>112.5982194</v>
      </c>
      <c r="Z17" s="303">
        <f t="shared" si="199"/>
        <v>229.0346817</v>
      </c>
      <c r="AA17" s="303">
        <f t="shared" ref="AA17:AB17" si="200">G17*AA134/100</f>
        <v>234.1637294</v>
      </c>
      <c r="AB17" s="303">
        <f t="shared" si="200"/>
        <v>225.8020681</v>
      </c>
      <c r="AC17" s="303">
        <f t="shared" si="201"/>
        <v>459.9657975</v>
      </c>
      <c r="AD17" s="303">
        <f t="shared" si="202"/>
        <v>352.19414</v>
      </c>
      <c r="AE17" s="303">
        <f t="shared" si="203"/>
        <v>338.60542</v>
      </c>
      <c r="AF17" s="303">
        <f t="shared" si="204"/>
        <v>690.79956</v>
      </c>
      <c r="AG17" s="303">
        <f t="shared" si="205"/>
        <v>586.3872059</v>
      </c>
      <c r="AH17" s="303">
        <f t="shared" si="206"/>
        <v>560.5392748</v>
      </c>
      <c r="AI17" s="303">
        <f t="shared" si="207"/>
        <v>1146.926481</v>
      </c>
      <c r="AJ17" s="304">
        <f t="shared" si="208"/>
        <v>469.9507436</v>
      </c>
      <c r="AK17" s="304">
        <f t="shared" si="209"/>
        <v>447.9410555</v>
      </c>
      <c r="AL17" s="303">
        <f t="shared" si="210"/>
        <v>917.891799</v>
      </c>
      <c r="AM17" s="304">
        <f t="shared" si="211"/>
        <v>229.5774607</v>
      </c>
      <c r="AN17" s="304">
        <f t="shared" si="212"/>
        <v>215.7017334</v>
      </c>
      <c r="AO17" s="304">
        <f t="shared" si="213"/>
        <v>445.2791941</v>
      </c>
      <c r="AP17" s="303">
        <f t="shared" si="214"/>
        <v>113.1605561</v>
      </c>
      <c r="AQ17" s="303">
        <f t="shared" si="215"/>
        <v>105.9851375</v>
      </c>
      <c r="AR17" s="303">
        <f t="shared" si="216"/>
        <v>219.1456936</v>
      </c>
      <c r="AS17" s="303">
        <f t="shared" si="217"/>
        <v>112.495596</v>
      </c>
      <c r="AT17" s="303">
        <f t="shared" si="218"/>
        <v>105.418581</v>
      </c>
      <c r="AU17" s="303">
        <f t="shared" si="219"/>
        <v>217.9141771</v>
      </c>
      <c r="AV17" s="303">
        <f t="shared" si="220"/>
        <v>112.1435584</v>
      </c>
      <c r="AW17" s="303">
        <f t="shared" si="221"/>
        <v>105.36974</v>
      </c>
      <c r="AX17" s="303">
        <f t="shared" si="222"/>
        <v>217.5132983</v>
      </c>
      <c r="AY17" s="303">
        <f t="shared" ref="AY17:AZ17" si="223">G17*AY134/100</f>
        <v>111.8893089</v>
      </c>
      <c r="AZ17" s="303">
        <f t="shared" si="223"/>
        <v>105.5357996</v>
      </c>
      <c r="BA17" s="303">
        <f t="shared" si="224"/>
        <v>217.4251085</v>
      </c>
      <c r="BB17" s="303">
        <f t="shared" si="225"/>
        <v>111.4199253</v>
      </c>
      <c r="BC17" s="303">
        <f t="shared" si="226"/>
        <v>105.4478857</v>
      </c>
      <c r="BD17" s="303">
        <f t="shared" si="227"/>
        <v>216.867811</v>
      </c>
      <c r="BE17" s="303">
        <f t="shared" si="228"/>
        <v>110.2464664</v>
      </c>
      <c r="BF17" s="303">
        <f t="shared" si="229"/>
        <v>104.5785145</v>
      </c>
      <c r="BG17" s="303">
        <f t="shared" si="230"/>
        <v>214.8249809</v>
      </c>
      <c r="BH17" s="303">
        <f t="shared" si="231"/>
        <v>1186.542996</v>
      </c>
      <c r="BI17" s="303">
        <f t="shared" si="232"/>
        <v>1120.170106</v>
      </c>
      <c r="BJ17" s="303">
        <f t="shared" si="233"/>
        <v>2306.713102</v>
      </c>
      <c r="BK17" s="304">
        <f t="shared" si="234"/>
        <v>987.7003809</v>
      </c>
      <c r="BL17" s="304">
        <f t="shared" si="235"/>
        <v>932.0733491</v>
      </c>
      <c r="BM17" s="304">
        <f t="shared" si="236"/>
        <v>1919.77373</v>
      </c>
      <c r="BN17" s="303">
        <v>973.0</v>
      </c>
      <c r="BO17" s="303">
        <v>670.0</v>
      </c>
      <c r="BP17" s="303">
        <f t="shared" si="237"/>
        <v>1643</v>
      </c>
      <c r="BQ17" s="303">
        <f t="shared" si="238"/>
        <v>858.0416011</v>
      </c>
      <c r="BR17" s="303">
        <f t="shared" si="239"/>
        <v>832.8050834</v>
      </c>
      <c r="BS17" s="303">
        <f t="shared" si="240"/>
        <v>1690.846684</v>
      </c>
      <c r="BT17" s="303">
        <f t="shared" ref="BT17:BU17" si="241">G17*BT134/100</f>
        <v>848.743286</v>
      </c>
      <c r="BU17" s="303">
        <f t="shared" si="241"/>
        <v>803.3966471</v>
      </c>
      <c r="BV17" s="303">
        <f t="shared" si="242"/>
        <v>1652.139933</v>
      </c>
      <c r="BW17" s="303">
        <f t="shared" ref="BW17:BX17" si="243">G17*BW134/100</f>
        <v>323.9431163</v>
      </c>
      <c r="BX17" s="303">
        <f t="shared" si="243"/>
        <v>307.1517663</v>
      </c>
      <c r="BY17" s="303">
        <f t="shared" si="244"/>
        <v>631.0948826</v>
      </c>
      <c r="BZ17" s="303">
        <f t="shared" ref="BZ17:CA17" si="245">G17*BZ134/100</f>
        <v>301.4909354</v>
      </c>
      <c r="CA17" s="303">
        <f t="shared" si="245"/>
        <v>285.2611955</v>
      </c>
      <c r="CB17" s="303">
        <f t="shared" si="246"/>
        <v>586.7521309</v>
      </c>
      <c r="CC17" s="303">
        <f t="shared" ref="CC17:CD17" si="247">G17*CC134/100</f>
        <v>625.4340517</v>
      </c>
      <c r="CD17" s="303">
        <f t="shared" si="247"/>
        <v>592.4129618</v>
      </c>
      <c r="CE17" s="303">
        <f t="shared" si="248"/>
        <v>1217.847014</v>
      </c>
      <c r="CF17" s="303">
        <f t="shared" si="249"/>
        <v>4612.114082</v>
      </c>
      <c r="CG17" s="303">
        <f t="shared" si="250"/>
        <v>4555.876145</v>
      </c>
      <c r="CH17" s="303">
        <f t="shared" si="251"/>
        <v>9167.990227</v>
      </c>
      <c r="CI17" s="303">
        <f t="shared" si="252"/>
        <v>2100.589272</v>
      </c>
      <c r="CJ17" s="303">
        <f t="shared" si="253"/>
        <v>1989.238465</v>
      </c>
      <c r="CK17" s="303">
        <f t="shared" si="254"/>
        <v>4089.827737</v>
      </c>
      <c r="CL17" s="303">
        <f t="shared" si="255"/>
        <v>4033.442369</v>
      </c>
      <c r="CM17" s="303">
        <f t="shared" si="256"/>
        <v>3989.007067</v>
      </c>
      <c r="CN17" s="303">
        <f t="shared" si="257"/>
        <v>8022.449435</v>
      </c>
      <c r="CO17" s="303">
        <f t="shared" si="258"/>
        <v>179.0991691</v>
      </c>
      <c r="CP17" s="303">
        <f t="shared" si="259"/>
        <v>188.7805316</v>
      </c>
      <c r="CQ17" s="303">
        <f t="shared" si="260"/>
        <v>367.8797007</v>
      </c>
      <c r="CR17" s="303">
        <f t="shared" si="261"/>
        <v>1364.742514</v>
      </c>
      <c r="CS17" s="303">
        <f t="shared" si="262"/>
        <v>1336.516541</v>
      </c>
      <c r="CT17" s="303">
        <f t="shared" si="263"/>
        <v>2701.259055</v>
      </c>
      <c r="CU17" s="303">
        <f t="shared" si="264"/>
        <v>1589.968398</v>
      </c>
      <c r="CV17" s="303">
        <f t="shared" si="265"/>
        <v>1608.40505</v>
      </c>
      <c r="CW17" s="303">
        <f t="shared" si="266"/>
        <v>3198.373447</v>
      </c>
      <c r="CX17" s="303">
        <f t="shared" si="267"/>
        <v>1006.886434</v>
      </c>
      <c r="CY17" s="303">
        <f t="shared" si="268"/>
        <v>981.8619432</v>
      </c>
      <c r="CZ17" s="303">
        <f t="shared" si="269"/>
        <v>1988.748378</v>
      </c>
      <c r="DA17" s="303">
        <f t="shared" si="270"/>
        <v>3961.597346</v>
      </c>
      <c r="DB17" s="303">
        <f t="shared" si="271"/>
        <v>3926.783534</v>
      </c>
      <c r="DC17" s="303">
        <f t="shared" si="272"/>
        <v>7888.38088</v>
      </c>
      <c r="DD17" s="303">
        <f t="shared" si="273"/>
        <v>4263.088281</v>
      </c>
      <c r="DE17" s="303">
        <f t="shared" si="274"/>
        <v>4212.04473</v>
      </c>
      <c r="DF17" s="303">
        <f t="shared" si="275"/>
        <v>8475.133011</v>
      </c>
      <c r="DG17" s="303">
        <f t="shared" si="276"/>
        <v>4310.623147</v>
      </c>
      <c r="DH17" s="303">
        <f t="shared" si="277"/>
        <v>4270.614949</v>
      </c>
      <c r="DI17" s="303">
        <f t="shared" si="278"/>
        <v>8581.238096</v>
      </c>
      <c r="DJ17" s="303">
        <f t="shared" si="279"/>
        <v>1102.924269</v>
      </c>
      <c r="DK17" s="303">
        <f t="shared" si="280"/>
        <v>1079.36827</v>
      </c>
      <c r="DL17" s="303">
        <f t="shared" si="281"/>
        <v>2182.292539</v>
      </c>
      <c r="DM17" s="303">
        <f t="shared" si="282"/>
        <v>349.0258009</v>
      </c>
      <c r="DN17" s="303">
        <f t="shared" si="283"/>
        <v>343.8314153</v>
      </c>
      <c r="DO17" s="303">
        <f t="shared" si="284"/>
        <v>692.8572162</v>
      </c>
      <c r="DP17" s="303">
        <f t="shared" si="285"/>
        <v>3600.068558</v>
      </c>
      <c r="DQ17" s="303">
        <f t="shared" si="286"/>
        <v>2949.500036</v>
      </c>
      <c r="DR17" s="303">
        <f t="shared" si="287"/>
        <v>2172.041135</v>
      </c>
      <c r="DS17" s="303">
        <f t="shared" si="288"/>
        <v>1996.8251</v>
      </c>
      <c r="DT17" s="303">
        <f t="shared" si="289"/>
        <v>88.36145738</v>
      </c>
      <c r="DU17" s="303">
        <f t="shared" si="290"/>
        <v>98.08265124</v>
      </c>
      <c r="DV17" s="303">
        <f t="shared" si="291"/>
        <v>186.4441086</v>
      </c>
      <c r="DW17" s="303">
        <f>I17*DW135/100</f>
        <v>147.1903591</v>
      </c>
      <c r="DX17" s="303">
        <f>I17*DX135/100</f>
        <v>352.9538803</v>
      </c>
      <c r="DY17" s="303">
        <f t="shared" ref="DY17:DZ17" si="292">1.48*CF17/100</f>
        <v>68.25928841</v>
      </c>
      <c r="DZ17" s="303">
        <f t="shared" si="292"/>
        <v>67.42696695</v>
      </c>
      <c r="EA17" s="303">
        <f t="shared" si="293"/>
        <v>135.6862554</v>
      </c>
      <c r="EB17" s="303">
        <f t="shared" ref="EB17:EC17" si="294">19.74*CF17/100</f>
        <v>910.4313198</v>
      </c>
      <c r="EC17" s="303">
        <f t="shared" si="294"/>
        <v>899.329951</v>
      </c>
      <c r="ED17" s="303">
        <f t="shared" si="295"/>
        <v>1809.761271</v>
      </c>
      <c r="EE17" s="303"/>
      <c r="EF17" s="303">
        <f t="shared" si="296"/>
        <v>14.70923662</v>
      </c>
      <c r="EG17" s="303">
        <f t="shared" si="297"/>
        <v>11.23214119</v>
      </c>
      <c r="EH17" s="303">
        <f>I17*EH135/100</f>
        <v>72.6275935</v>
      </c>
      <c r="EI17" s="303">
        <f t="shared" si="298"/>
        <v>19.968251</v>
      </c>
    </row>
    <row r="18" ht="15.0" customHeight="1">
      <c r="A18" s="39"/>
      <c r="B18" s="40">
        <v>3.0</v>
      </c>
      <c r="C18" s="53" t="s">
        <v>60</v>
      </c>
      <c r="D18" s="298">
        <v>4193.0</v>
      </c>
      <c r="E18" s="299">
        <v>3854.0</v>
      </c>
      <c r="F18" s="299">
        <v>8047.0</v>
      </c>
      <c r="G18" s="300">
        <f t="shared" ref="G18:I18" si="299">D18/D132*100</f>
        <v>0.6662757679</v>
      </c>
      <c r="H18" s="300">
        <f t="shared" si="299"/>
        <v>0.6302813043</v>
      </c>
      <c r="I18" s="301">
        <f t="shared" si="299"/>
        <v>0.6485373858</v>
      </c>
      <c r="J18" s="302">
        <f t="shared" ref="J18:K18" si="300">G18*J134/100</f>
        <v>4301.423056</v>
      </c>
      <c r="K18" s="302">
        <f t="shared" si="300"/>
        <v>3979.192775</v>
      </c>
      <c r="L18" s="299">
        <f t="shared" si="193"/>
        <v>8280.615831</v>
      </c>
      <c r="M18" s="303"/>
      <c r="N18" s="303"/>
      <c r="O18" s="303"/>
      <c r="P18" s="304">
        <f>I18*P134/100</f>
        <v>157.7826606</v>
      </c>
      <c r="Q18" s="304">
        <f>I18*Q134/100</f>
        <v>156.8487668</v>
      </c>
      <c r="R18" s="304">
        <f t="shared" ref="R18:S18" si="301">G18*R134/100</f>
        <v>77.9554778</v>
      </c>
      <c r="S18" s="304">
        <f t="shared" si="301"/>
        <v>72.11563942</v>
      </c>
      <c r="T18" s="303">
        <f t="shared" si="195"/>
        <v>150.0711172</v>
      </c>
      <c r="U18" s="303">
        <f t="shared" ref="U18:V18" si="302">G18*U134/100</f>
        <v>75.31112224</v>
      </c>
      <c r="V18" s="303">
        <f t="shared" si="302"/>
        <v>69.22229075</v>
      </c>
      <c r="W18" s="303">
        <f t="shared" si="197"/>
        <v>144.533413</v>
      </c>
      <c r="X18" s="304">
        <f t="shared" ref="X18:Y18" si="303">G18*X134/100</f>
        <v>79.33345569</v>
      </c>
      <c r="Y18" s="304">
        <f t="shared" si="303"/>
        <v>72.65252595</v>
      </c>
      <c r="Z18" s="303">
        <f t="shared" si="199"/>
        <v>151.9859816</v>
      </c>
      <c r="AA18" s="303">
        <f t="shared" ref="AA18:AB18" si="304">G18*AA134/100</f>
        <v>159.5463954</v>
      </c>
      <c r="AB18" s="303">
        <f t="shared" si="304"/>
        <v>145.6958263</v>
      </c>
      <c r="AC18" s="303">
        <f t="shared" si="201"/>
        <v>305.2422217</v>
      </c>
      <c r="AD18" s="303">
        <f t="shared" si="202"/>
        <v>239.9658806</v>
      </c>
      <c r="AE18" s="303">
        <f t="shared" si="203"/>
        <v>218.4807113</v>
      </c>
      <c r="AF18" s="303">
        <f t="shared" si="204"/>
        <v>458.4465919</v>
      </c>
      <c r="AG18" s="303">
        <f t="shared" si="205"/>
        <v>399.5322642</v>
      </c>
      <c r="AH18" s="303">
        <f t="shared" si="206"/>
        <v>361.6806237</v>
      </c>
      <c r="AI18" s="303">
        <f t="shared" si="207"/>
        <v>761.2128879</v>
      </c>
      <c r="AJ18" s="304">
        <f t="shared" si="208"/>
        <v>320.1988086</v>
      </c>
      <c r="AK18" s="304">
        <f t="shared" si="209"/>
        <v>289.0280977</v>
      </c>
      <c r="AL18" s="303">
        <f t="shared" si="210"/>
        <v>609.2269063</v>
      </c>
      <c r="AM18" s="304">
        <f t="shared" si="211"/>
        <v>156.421562</v>
      </c>
      <c r="AN18" s="304">
        <f t="shared" si="212"/>
        <v>139.1787176</v>
      </c>
      <c r="AO18" s="304">
        <f t="shared" si="213"/>
        <v>295.6002797</v>
      </c>
      <c r="AP18" s="303">
        <f t="shared" si="214"/>
        <v>77.10143187</v>
      </c>
      <c r="AQ18" s="303">
        <f t="shared" si="215"/>
        <v>68.38552152</v>
      </c>
      <c r="AR18" s="303">
        <f t="shared" si="216"/>
        <v>145.4869534</v>
      </c>
      <c r="AS18" s="303">
        <f t="shared" si="217"/>
        <v>76.64836434</v>
      </c>
      <c r="AT18" s="303">
        <f t="shared" si="218"/>
        <v>68.01995836</v>
      </c>
      <c r="AU18" s="303">
        <f t="shared" si="219"/>
        <v>144.6683227</v>
      </c>
      <c r="AV18" s="303">
        <f t="shared" si="220"/>
        <v>76.40850507</v>
      </c>
      <c r="AW18" s="303">
        <f t="shared" si="221"/>
        <v>67.9884443</v>
      </c>
      <c r="AX18" s="303">
        <f t="shared" si="222"/>
        <v>144.3969494</v>
      </c>
      <c r="AY18" s="303">
        <f t="shared" ref="AY18:AZ18" si="305">G18*AY134/100</f>
        <v>76.23527337</v>
      </c>
      <c r="AZ18" s="303">
        <f t="shared" si="305"/>
        <v>68.09559212</v>
      </c>
      <c r="BA18" s="303">
        <f t="shared" si="224"/>
        <v>144.3308655</v>
      </c>
      <c r="BB18" s="303">
        <f t="shared" si="225"/>
        <v>75.915461</v>
      </c>
      <c r="BC18" s="303">
        <f t="shared" si="226"/>
        <v>68.0388668</v>
      </c>
      <c r="BD18" s="303">
        <f t="shared" si="227"/>
        <v>143.9543278</v>
      </c>
      <c r="BE18" s="303">
        <f t="shared" si="228"/>
        <v>75.11593008</v>
      </c>
      <c r="BF18" s="303">
        <f t="shared" si="229"/>
        <v>67.47791644</v>
      </c>
      <c r="BG18" s="303">
        <f t="shared" si="230"/>
        <v>142.5938465</v>
      </c>
      <c r="BH18" s="303">
        <f t="shared" si="231"/>
        <v>808.4456913</v>
      </c>
      <c r="BI18" s="303">
        <f t="shared" si="232"/>
        <v>722.7750857</v>
      </c>
      <c r="BJ18" s="303">
        <f t="shared" si="233"/>
        <v>1531.220777</v>
      </c>
      <c r="BK18" s="304">
        <f t="shared" si="234"/>
        <v>672.9651766</v>
      </c>
      <c r="BL18" s="304">
        <f t="shared" si="235"/>
        <v>601.4081178</v>
      </c>
      <c r="BM18" s="304">
        <f t="shared" si="236"/>
        <v>1274.373294</v>
      </c>
      <c r="BN18" s="303">
        <v>773.0</v>
      </c>
      <c r="BO18" s="303">
        <v>603.0</v>
      </c>
      <c r="BP18" s="303">
        <f t="shared" si="237"/>
        <v>1376</v>
      </c>
      <c r="BQ18" s="303">
        <f t="shared" si="238"/>
        <v>737.7987757</v>
      </c>
      <c r="BR18" s="303">
        <f t="shared" si="239"/>
        <v>678.1484573</v>
      </c>
      <c r="BS18" s="303">
        <f t="shared" si="240"/>
        <v>1415.947233</v>
      </c>
      <c r="BT18" s="303">
        <f t="shared" ref="BT18:BU18" si="306">G18*BT134/100</f>
        <v>578.28739</v>
      </c>
      <c r="BU18" s="303">
        <f t="shared" si="306"/>
        <v>518.3811616</v>
      </c>
      <c r="BV18" s="303">
        <f t="shared" si="242"/>
        <v>1096.668552</v>
      </c>
      <c r="BW18" s="303">
        <f t="shared" ref="BW18:BX18" si="307">G18*BW134/100</f>
        <v>220.7171736</v>
      </c>
      <c r="BX18" s="303">
        <f t="shared" si="307"/>
        <v>198.1856533</v>
      </c>
      <c r="BY18" s="303">
        <f t="shared" si="244"/>
        <v>418.902827</v>
      </c>
      <c r="BZ18" s="303">
        <f t="shared" ref="BZ18:CA18" si="308">G18*BZ134/100</f>
        <v>205.419482</v>
      </c>
      <c r="CA18" s="303">
        <f t="shared" si="308"/>
        <v>184.0610493</v>
      </c>
      <c r="CB18" s="303">
        <f t="shared" si="246"/>
        <v>389.4805313</v>
      </c>
      <c r="CC18" s="303">
        <f t="shared" ref="CC18:CD18" si="309">G18*CC134/100</f>
        <v>426.1366557</v>
      </c>
      <c r="CD18" s="303">
        <f t="shared" si="309"/>
        <v>382.2467026</v>
      </c>
      <c r="CE18" s="303">
        <f t="shared" si="248"/>
        <v>808.3833583</v>
      </c>
      <c r="CF18" s="303">
        <f t="shared" si="249"/>
        <v>3142.44302</v>
      </c>
      <c r="CG18" s="303">
        <f t="shared" si="250"/>
        <v>2939.619398</v>
      </c>
      <c r="CH18" s="303">
        <f t="shared" si="251"/>
        <v>6082.062418</v>
      </c>
      <c r="CI18" s="303">
        <f t="shared" si="252"/>
        <v>1431.226977</v>
      </c>
      <c r="CJ18" s="303">
        <f t="shared" si="253"/>
        <v>1283.530059</v>
      </c>
      <c r="CK18" s="303">
        <f t="shared" si="254"/>
        <v>2714.757036</v>
      </c>
      <c r="CL18" s="303">
        <f t="shared" si="255"/>
        <v>2748.167672</v>
      </c>
      <c r="CM18" s="303">
        <f t="shared" si="256"/>
        <v>2573.854551</v>
      </c>
      <c r="CN18" s="303">
        <f t="shared" si="257"/>
        <v>5322.022223</v>
      </c>
      <c r="CO18" s="303">
        <f t="shared" si="258"/>
        <v>122.0284069</v>
      </c>
      <c r="CP18" s="303">
        <f t="shared" si="259"/>
        <v>121.8081649</v>
      </c>
      <c r="CQ18" s="303">
        <f t="shared" si="260"/>
        <v>243.8365718</v>
      </c>
      <c r="CR18" s="303">
        <f t="shared" si="261"/>
        <v>929.8611245</v>
      </c>
      <c r="CS18" s="303">
        <f t="shared" si="262"/>
        <v>862.369789</v>
      </c>
      <c r="CT18" s="303">
        <f t="shared" si="263"/>
        <v>1792.230914</v>
      </c>
      <c r="CU18" s="303">
        <f t="shared" si="264"/>
        <v>1083.317759</v>
      </c>
      <c r="CV18" s="303">
        <f t="shared" si="265"/>
        <v>1037.802287</v>
      </c>
      <c r="CW18" s="303">
        <f t="shared" si="266"/>
        <v>2121.120047</v>
      </c>
      <c r="CX18" s="303">
        <f t="shared" si="267"/>
        <v>686.0375072</v>
      </c>
      <c r="CY18" s="303">
        <f t="shared" si="268"/>
        <v>633.5335559</v>
      </c>
      <c r="CZ18" s="303">
        <f t="shared" si="269"/>
        <v>1319.571063</v>
      </c>
      <c r="DA18" s="303">
        <f t="shared" si="270"/>
        <v>2699.216391</v>
      </c>
      <c r="DB18" s="303">
        <f t="shared" si="271"/>
        <v>2533.705632</v>
      </c>
      <c r="DC18" s="303">
        <f t="shared" si="272"/>
        <v>5232.922023</v>
      </c>
      <c r="DD18" s="303">
        <f t="shared" si="273"/>
        <v>2904.635873</v>
      </c>
      <c r="DE18" s="303">
        <f t="shared" si="274"/>
        <v>2717.766681</v>
      </c>
      <c r="DF18" s="303">
        <f t="shared" si="275"/>
        <v>5622.402555</v>
      </c>
      <c r="DG18" s="303">
        <f t="shared" si="276"/>
        <v>2937.023538</v>
      </c>
      <c r="DH18" s="303">
        <f t="shared" si="277"/>
        <v>2755.558348</v>
      </c>
      <c r="DI18" s="303">
        <f t="shared" si="278"/>
        <v>5692.581887</v>
      </c>
      <c r="DJ18" s="303">
        <f t="shared" si="279"/>
        <v>751.4724504</v>
      </c>
      <c r="DK18" s="303">
        <f t="shared" si="280"/>
        <v>696.4482357</v>
      </c>
      <c r="DL18" s="303">
        <f t="shared" si="281"/>
        <v>1447.920686</v>
      </c>
      <c r="DM18" s="303">
        <f t="shared" si="282"/>
        <v>237.8071471</v>
      </c>
      <c r="DN18" s="303">
        <f t="shared" si="283"/>
        <v>221.8527163</v>
      </c>
      <c r="DO18" s="303">
        <f t="shared" si="284"/>
        <v>459.6598634</v>
      </c>
      <c r="DP18" s="303">
        <f t="shared" si="285"/>
        <v>2388.654646</v>
      </c>
      <c r="DQ18" s="303">
        <f t="shared" si="286"/>
        <v>1957.000776</v>
      </c>
      <c r="DR18" s="303">
        <f t="shared" si="287"/>
        <v>1441.154818</v>
      </c>
      <c r="DS18" s="303">
        <f t="shared" si="288"/>
        <v>1324.898533</v>
      </c>
      <c r="DT18" s="303">
        <f t="shared" si="289"/>
        <v>60.20467839</v>
      </c>
      <c r="DU18" s="303">
        <f t="shared" si="290"/>
        <v>63.28654577</v>
      </c>
      <c r="DV18" s="303">
        <f t="shared" si="291"/>
        <v>123.4912242</v>
      </c>
      <c r="DW18" s="303">
        <f>I18*DW135/100</f>
        <v>97.6697303</v>
      </c>
      <c r="DX18" s="303">
        <f>I18*DX135/100</f>
        <v>234.2063061</v>
      </c>
      <c r="DY18" s="303">
        <f t="shared" ref="DY18:DZ18" si="310">1.48*CF18/100</f>
        <v>46.5081567</v>
      </c>
      <c r="DZ18" s="303">
        <f t="shared" si="310"/>
        <v>43.50636709</v>
      </c>
      <c r="EA18" s="303">
        <f t="shared" si="293"/>
        <v>90.01452378</v>
      </c>
      <c r="EB18" s="303">
        <f t="shared" ref="EB18:EC18" si="311">19.74*CF18/100</f>
        <v>620.3182522</v>
      </c>
      <c r="EC18" s="303">
        <f t="shared" si="311"/>
        <v>580.2808691</v>
      </c>
      <c r="ED18" s="303">
        <f t="shared" si="295"/>
        <v>1200.599121</v>
      </c>
      <c r="EE18" s="303"/>
      <c r="EF18" s="303">
        <f t="shared" si="296"/>
        <v>9.759615911</v>
      </c>
      <c r="EG18" s="303">
        <f t="shared" si="297"/>
        <v>7.452554248</v>
      </c>
      <c r="EH18" s="303">
        <f>I18*EH135/100</f>
        <v>48.19281314</v>
      </c>
      <c r="EI18" s="303">
        <f t="shared" si="298"/>
        <v>13.24898533</v>
      </c>
    </row>
    <row r="19" ht="18.0" customHeight="1">
      <c r="A19" s="39"/>
      <c r="B19" s="40">
        <v>4.0</v>
      </c>
      <c r="C19" s="53" t="s">
        <v>61</v>
      </c>
      <c r="D19" s="298">
        <v>6221.0</v>
      </c>
      <c r="E19" s="299">
        <v>6001.0</v>
      </c>
      <c r="F19" s="299">
        <v>12222.0</v>
      </c>
      <c r="G19" s="300">
        <f t="shared" ref="G19:I19" si="312">D19/D132*100</f>
        <v>0.9885288701</v>
      </c>
      <c r="H19" s="300">
        <f t="shared" si="312"/>
        <v>0.9814006506</v>
      </c>
      <c r="I19" s="301">
        <f t="shared" si="312"/>
        <v>0.985016022</v>
      </c>
      <c r="J19" s="302">
        <f t="shared" ref="J19:K19" si="313">G19*J134/100</f>
        <v>6381.863303</v>
      </c>
      <c r="K19" s="302">
        <f t="shared" si="313"/>
        <v>6195.935611</v>
      </c>
      <c r="L19" s="299">
        <f t="shared" si="193"/>
        <v>12577.79891</v>
      </c>
      <c r="M19" s="303"/>
      <c r="N19" s="303"/>
      <c r="O19" s="303"/>
      <c r="P19" s="304">
        <f>I19*P134/100</f>
        <v>239.644548</v>
      </c>
      <c r="Q19" s="304">
        <f>I19*Q134/100</f>
        <v>238.2261249</v>
      </c>
      <c r="R19" s="304">
        <f t="shared" ref="R19:S19" si="314">G19*R134/100</f>
        <v>115.6596774</v>
      </c>
      <c r="S19" s="304">
        <f t="shared" si="314"/>
        <v>112.2900758</v>
      </c>
      <c r="T19" s="303">
        <f t="shared" si="195"/>
        <v>227.9497532</v>
      </c>
      <c r="U19" s="303">
        <f t="shared" ref="U19:V19" si="315">G19*U134/100</f>
        <v>111.7363442</v>
      </c>
      <c r="V19" s="303">
        <f t="shared" si="315"/>
        <v>107.7848902</v>
      </c>
      <c r="W19" s="303">
        <f t="shared" si="197"/>
        <v>219.5212344</v>
      </c>
      <c r="X19" s="304">
        <f t="shared" ref="X19:Y19" si="316">G19*X134/100</f>
        <v>117.7041326</v>
      </c>
      <c r="Y19" s="304">
        <f t="shared" si="316"/>
        <v>113.126053</v>
      </c>
      <c r="Z19" s="303">
        <f t="shared" si="199"/>
        <v>230.8301856</v>
      </c>
      <c r="AA19" s="303">
        <f t="shared" ref="AA19:AB19" si="317">G19*AA134/100</f>
        <v>236.7131232</v>
      </c>
      <c r="AB19" s="303">
        <f t="shared" si="317"/>
        <v>226.8605744</v>
      </c>
      <c r="AC19" s="303">
        <f t="shared" si="201"/>
        <v>463.5736976</v>
      </c>
      <c r="AD19" s="303">
        <f t="shared" si="202"/>
        <v>356.0285579</v>
      </c>
      <c r="AE19" s="303">
        <f t="shared" si="203"/>
        <v>340.1927215</v>
      </c>
      <c r="AF19" s="303">
        <f t="shared" si="204"/>
        <v>696.2212794</v>
      </c>
      <c r="AG19" s="303">
        <f t="shared" si="205"/>
        <v>592.771337</v>
      </c>
      <c r="AH19" s="303">
        <f t="shared" si="206"/>
        <v>563.1669493</v>
      </c>
      <c r="AI19" s="303">
        <f t="shared" si="207"/>
        <v>1155.938286</v>
      </c>
      <c r="AJ19" s="304">
        <f t="shared" si="208"/>
        <v>475.0672044</v>
      </c>
      <c r="AK19" s="304">
        <f t="shared" si="209"/>
        <v>450.0408963</v>
      </c>
      <c r="AL19" s="303">
        <f t="shared" si="210"/>
        <v>925.1081007</v>
      </c>
      <c r="AM19" s="304">
        <f t="shared" si="211"/>
        <v>232.0769228</v>
      </c>
      <c r="AN19" s="304">
        <f t="shared" si="212"/>
        <v>216.7128917</v>
      </c>
      <c r="AO19" s="304">
        <f t="shared" si="213"/>
        <v>448.7898145</v>
      </c>
      <c r="AP19" s="303">
        <f t="shared" si="214"/>
        <v>114.3925608</v>
      </c>
      <c r="AQ19" s="303">
        <f t="shared" si="215"/>
        <v>106.4819706</v>
      </c>
      <c r="AR19" s="303">
        <f t="shared" si="216"/>
        <v>220.8745314</v>
      </c>
      <c r="AS19" s="303">
        <f t="shared" si="217"/>
        <v>113.7203612</v>
      </c>
      <c r="AT19" s="303">
        <f t="shared" si="218"/>
        <v>105.9127582</v>
      </c>
      <c r="AU19" s="303">
        <f t="shared" si="219"/>
        <v>219.6331194</v>
      </c>
      <c r="AV19" s="303">
        <f t="shared" si="220"/>
        <v>113.3644908</v>
      </c>
      <c r="AW19" s="303">
        <f t="shared" si="221"/>
        <v>105.8636882</v>
      </c>
      <c r="AX19" s="303">
        <f t="shared" si="222"/>
        <v>219.228179</v>
      </c>
      <c r="AY19" s="303">
        <f t="shared" ref="AY19:AZ19" si="318">G19*AY134/100</f>
        <v>113.1074733</v>
      </c>
      <c r="AZ19" s="303">
        <f t="shared" si="318"/>
        <v>106.0305263</v>
      </c>
      <c r="BA19" s="303">
        <f t="shared" si="224"/>
        <v>219.1379996</v>
      </c>
      <c r="BB19" s="303">
        <f t="shared" si="225"/>
        <v>112.6329795</v>
      </c>
      <c r="BC19" s="303">
        <f t="shared" si="226"/>
        <v>105.9422002</v>
      </c>
      <c r="BD19" s="303">
        <f t="shared" si="227"/>
        <v>218.5751797</v>
      </c>
      <c r="BE19" s="303">
        <f t="shared" si="228"/>
        <v>111.4467448</v>
      </c>
      <c r="BF19" s="303">
        <f t="shared" si="229"/>
        <v>105.0687536</v>
      </c>
      <c r="BG19" s="303">
        <f t="shared" si="230"/>
        <v>216.5154985</v>
      </c>
      <c r="BH19" s="303">
        <f t="shared" si="231"/>
        <v>1199.46116</v>
      </c>
      <c r="BI19" s="303">
        <f t="shared" si="232"/>
        <v>1125.421196</v>
      </c>
      <c r="BJ19" s="303">
        <f t="shared" si="233"/>
        <v>2324.882356</v>
      </c>
      <c r="BK19" s="304">
        <f t="shared" si="234"/>
        <v>998.4537</v>
      </c>
      <c r="BL19" s="304">
        <f t="shared" si="235"/>
        <v>936.4426868</v>
      </c>
      <c r="BM19" s="304">
        <f t="shared" si="236"/>
        <v>1934.896387</v>
      </c>
      <c r="BN19" s="303">
        <v>1092.0</v>
      </c>
      <c r="BO19" s="303">
        <v>729.0</v>
      </c>
      <c r="BP19" s="303">
        <f t="shared" si="237"/>
        <v>1821</v>
      </c>
      <c r="BQ19" s="303">
        <f t="shared" si="238"/>
        <v>953.8722963</v>
      </c>
      <c r="BR19" s="303">
        <f t="shared" si="239"/>
        <v>920.1394712</v>
      </c>
      <c r="BS19" s="303">
        <f t="shared" si="240"/>
        <v>1874.011768</v>
      </c>
      <c r="BT19" s="303">
        <f t="shared" ref="BT19:BU19" si="319">G19*BT134/100</f>
        <v>857.9837475</v>
      </c>
      <c r="BU19" s="303">
        <f t="shared" si="319"/>
        <v>807.1627791</v>
      </c>
      <c r="BV19" s="303">
        <f t="shared" si="242"/>
        <v>1665.146527</v>
      </c>
      <c r="BW19" s="303">
        <f t="shared" ref="BW19:BX19" si="320">G19*BW134/100</f>
        <v>327.4699588</v>
      </c>
      <c r="BX19" s="303">
        <f t="shared" si="320"/>
        <v>308.5916206</v>
      </c>
      <c r="BY19" s="303">
        <f t="shared" si="244"/>
        <v>636.0615794</v>
      </c>
      <c r="BZ19" s="303">
        <f t="shared" ref="BZ19:CA19" si="321">G19*BZ134/100</f>
        <v>304.7733359</v>
      </c>
      <c r="CA19" s="303">
        <f t="shared" si="321"/>
        <v>286.598432</v>
      </c>
      <c r="CB19" s="303">
        <f t="shared" si="246"/>
        <v>591.3717679</v>
      </c>
      <c r="CC19" s="303">
        <f t="shared" ref="CC19:CD19" si="322">G19*CC134/100</f>
        <v>632.2432947</v>
      </c>
      <c r="CD19" s="303">
        <f t="shared" si="322"/>
        <v>595.1900525</v>
      </c>
      <c r="CE19" s="303">
        <f t="shared" si="248"/>
        <v>1227.433347</v>
      </c>
      <c r="CF19" s="303">
        <f t="shared" si="249"/>
        <v>4662.327219</v>
      </c>
      <c r="CG19" s="303">
        <f t="shared" si="250"/>
        <v>4577.233006</v>
      </c>
      <c r="CH19" s="303">
        <f t="shared" si="251"/>
        <v>9239.560225</v>
      </c>
      <c r="CI19" s="303">
        <f t="shared" si="252"/>
        <v>2123.458866</v>
      </c>
      <c r="CJ19" s="303">
        <f t="shared" si="253"/>
        <v>1998.563541</v>
      </c>
      <c r="CK19" s="303">
        <f t="shared" si="254"/>
        <v>4122.022407</v>
      </c>
      <c r="CL19" s="303">
        <f t="shared" si="255"/>
        <v>4077.355375</v>
      </c>
      <c r="CM19" s="303">
        <f t="shared" si="256"/>
        <v>4007.706581</v>
      </c>
      <c r="CN19" s="303">
        <f t="shared" si="257"/>
        <v>8085.061955</v>
      </c>
      <c r="CO19" s="303">
        <f t="shared" si="258"/>
        <v>181.0490626</v>
      </c>
      <c r="CP19" s="303">
        <f t="shared" si="259"/>
        <v>189.6654897</v>
      </c>
      <c r="CQ19" s="303">
        <f t="shared" si="260"/>
        <v>370.7145523</v>
      </c>
      <c r="CR19" s="303">
        <f t="shared" si="261"/>
        <v>1379.600776</v>
      </c>
      <c r="CS19" s="303">
        <f t="shared" si="262"/>
        <v>1342.781812</v>
      </c>
      <c r="CT19" s="303">
        <f t="shared" si="263"/>
        <v>2722.382589</v>
      </c>
      <c r="CU19" s="303">
        <f t="shared" si="264"/>
        <v>1607.278746</v>
      </c>
      <c r="CV19" s="303">
        <f t="shared" si="265"/>
        <v>1615.944869</v>
      </c>
      <c r="CW19" s="303">
        <f t="shared" si="266"/>
        <v>3223.223615</v>
      </c>
      <c r="CX19" s="303">
        <f t="shared" si="267"/>
        <v>1017.848636</v>
      </c>
      <c r="CY19" s="303">
        <f t="shared" si="268"/>
        <v>986.4646779</v>
      </c>
      <c r="CZ19" s="303">
        <f t="shared" si="269"/>
        <v>2004.313314</v>
      </c>
      <c r="DA19" s="303">
        <f t="shared" si="270"/>
        <v>4004.728159</v>
      </c>
      <c r="DB19" s="303">
        <f t="shared" si="271"/>
        <v>3945.191359</v>
      </c>
      <c r="DC19" s="303">
        <f t="shared" si="272"/>
        <v>7949.919518</v>
      </c>
      <c r="DD19" s="303">
        <f t="shared" si="273"/>
        <v>4309.501494</v>
      </c>
      <c r="DE19" s="303">
        <f t="shared" si="274"/>
        <v>4231.789791</v>
      </c>
      <c r="DF19" s="303">
        <f t="shared" si="275"/>
        <v>8541.291286</v>
      </c>
      <c r="DG19" s="303">
        <f t="shared" si="276"/>
        <v>4357.553883</v>
      </c>
      <c r="DH19" s="303">
        <f t="shared" si="277"/>
        <v>4290.634574</v>
      </c>
      <c r="DI19" s="303">
        <f t="shared" si="278"/>
        <v>8648.188457</v>
      </c>
      <c r="DJ19" s="303">
        <f t="shared" si="279"/>
        <v>1114.932057</v>
      </c>
      <c r="DK19" s="303">
        <f t="shared" si="280"/>
        <v>1084.428091</v>
      </c>
      <c r="DL19" s="303">
        <f t="shared" si="281"/>
        <v>2199.360148</v>
      </c>
      <c r="DM19" s="303">
        <f t="shared" si="282"/>
        <v>352.8257243</v>
      </c>
      <c r="DN19" s="303">
        <f t="shared" si="283"/>
        <v>345.443215</v>
      </c>
      <c r="DO19" s="303">
        <f t="shared" si="284"/>
        <v>698.2689393</v>
      </c>
      <c r="DP19" s="303">
        <f t="shared" si="285"/>
        <v>3628.234714</v>
      </c>
      <c r="DQ19" s="303">
        <f t="shared" si="286"/>
        <v>2972.576284</v>
      </c>
      <c r="DR19" s="303">
        <f t="shared" si="287"/>
        <v>2189.034714</v>
      </c>
      <c r="DS19" s="303">
        <f t="shared" si="288"/>
        <v>2012.447826</v>
      </c>
      <c r="DT19" s="303">
        <f t="shared" si="289"/>
        <v>89.3234687</v>
      </c>
      <c r="DU19" s="303">
        <f t="shared" si="290"/>
        <v>98.54243932</v>
      </c>
      <c r="DV19" s="303">
        <f t="shared" si="291"/>
        <v>187.865908</v>
      </c>
      <c r="DW19" s="303">
        <f>I19*DW135/100</f>
        <v>148.3434129</v>
      </c>
      <c r="DX19" s="303">
        <f>I19*DX135/100</f>
        <v>355.718836</v>
      </c>
      <c r="DY19" s="303">
        <f t="shared" ref="DY19:DZ19" si="323">1.48*CF19/100</f>
        <v>69.00244284</v>
      </c>
      <c r="DZ19" s="303">
        <f t="shared" si="323"/>
        <v>67.74304849</v>
      </c>
      <c r="EA19" s="303">
        <f t="shared" si="293"/>
        <v>136.7454913</v>
      </c>
      <c r="EB19" s="303">
        <f t="shared" ref="EB19:EC19" si="324">19.74*CF19/100</f>
        <v>920.343393</v>
      </c>
      <c r="EC19" s="303">
        <f t="shared" si="324"/>
        <v>903.5457954</v>
      </c>
      <c r="ED19" s="303">
        <f t="shared" si="295"/>
        <v>1823.889188</v>
      </c>
      <c r="EE19" s="303"/>
      <c r="EF19" s="303">
        <f t="shared" si="296"/>
        <v>14.82431849</v>
      </c>
      <c r="EG19" s="303">
        <f t="shared" si="297"/>
        <v>11.32001902</v>
      </c>
      <c r="EH19" s="303">
        <f>I19*EH135/100</f>
        <v>73.1965406</v>
      </c>
      <c r="EI19" s="303">
        <f t="shared" si="298"/>
        <v>20.12447826</v>
      </c>
    </row>
    <row r="20" ht="14.25" customHeight="1">
      <c r="A20" s="44"/>
      <c r="B20" s="45"/>
      <c r="C20" s="46"/>
      <c r="D20" s="308"/>
      <c r="E20" s="309"/>
      <c r="F20" s="309"/>
      <c r="G20" s="310"/>
      <c r="H20" s="310"/>
      <c r="I20" s="318"/>
      <c r="J20" s="309"/>
      <c r="K20" s="311"/>
      <c r="L20" s="309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  <c r="CS20" s="312"/>
      <c r="CT20" s="312"/>
      <c r="CU20" s="312"/>
      <c r="CV20" s="312"/>
      <c r="CW20" s="312"/>
      <c r="CX20" s="312"/>
      <c r="CY20" s="312"/>
      <c r="CZ20" s="312"/>
      <c r="DA20" s="312"/>
      <c r="DB20" s="312"/>
      <c r="DC20" s="312"/>
      <c r="DD20" s="312"/>
      <c r="DE20" s="312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312"/>
      <c r="DQ20" s="312"/>
      <c r="DR20" s="312"/>
      <c r="DS20" s="312"/>
      <c r="DT20" s="312"/>
      <c r="DU20" s="312"/>
      <c r="DV20" s="312"/>
      <c r="DW20" s="312"/>
      <c r="DX20" s="312"/>
      <c r="DY20" s="312"/>
      <c r="DZ20" s="312"/>
      <c r="EA20" s="312"/>
      <c r="EB20" s="312"/>
      <c r="EC20" s="312"/>
      <c r="ED20" s="312"/>
      <c r="EE20" s="312"/>
      <c r="EF20" s="312"/>
      <c r="EG20" s="312"/>
      <c r="EH20" s="312"/>
      <c r="EI20" s="312"/>
    </row>
    <row r="21" ht="14.25" customHeight="1">
      <c r="A21" s="49" t="s">
        <v>62</v>
      </c>
      <c r="B21" s="50" t="s">
        <v>63</v>
      </c>
      <c r="C21" s="51"/>
      <c r="D21" s="313">
        <v>85931.0</v>
      </c>
      <c r="E21" s="314">
        <v>84119.0</v>
      </c>
      <c r="F21" s="314">
        <v>170050.0</v>
      </c>
      <c r="G21" s="315"/>
      <c r="H21" s="315"/>
      <c r="I21" s="319"/>
      <c r="J21" s="314">
        <f t="shared" ref="J21:L21" si="325">J25+J30+J34</f>
        <v>88153.01326</v>
      </c>
      <c r="K21" s="314">
        <f t="shared" si="325"/>
        <v>86851.50936</v>
      </c>
      <c r="L21" s="314">
        <f t="shared" si="325"/>
        <v>175004.5226</v>
      </c>
      <c r="M21" s="320">
        <v>4876.0</v>
      </c>
      <c r="N21" s="295">
        <v>170050.0</v>
      </c>
      <c r="O21" s="296">
        <f>M21/N21*1000</f>
        <v>28.67391944</v>
      </c>
      <c r="P21" s="297">
        <f t="shared" ref="P21:DW21" si="326">P25+P30+P34</f>
        <v>3334.278791</v>
      </c>
      <c r="Q21" s="297">
        <f t="shared" si="326"/>
        <v>3314.543654</v>
      </c>
      <c r="R21" s="297">
        <f t="shared" si="326"/>
        <v>1597.613204</v>
      </c>
      <c r="S21" s="297">
        <f t="shared" si="326"/>
        <v>1574.02581</v>
      </c>
      <c r="T21" s="297">
        <f t="shared" si="326"/>
        <v>3171.639014</v>
      </c>
      <c r="U21" s="297">
        <f t="shared" si="326"/>
        <v>1543.419996</v>
      </c>
      <c r="V21" s="297">
        <f t="shared" si="326"/>
        <v>1510.874384</v>
      </c>
      <c r="W21" s="297">
        <f t="shared" si="326"/>
        <v>3054.29438</v>
      </c>
      <c r="X21" s="297">
        <f t="shared" si="326"/>
        <v>1625.85337</v>
      </c>
      <c r="Y21" s="297">
        <f t="shared" si="326"/>
        <v>1585.744118</v>
      </c>
      <c r="Z21" s="297">
        <f t="shared" si="326"/>
        <v>3211.597488</v>
      </c>
      <c r="AA21" s="297">
        <f t="shared" si="326"/>
        <v>3269.730814</v>
      </c>
      <c r="AB21" s="297">
        <f t="shared" si="326"/>
        <v>3180.01744</v>
      </c>
      <c r="AC21" s="297">
        <f t="shared" si="326"/>
        <v>6449.748254</v>
      </c>
      <c r="AD21" s="297">
        <f t="shared" si="326"/>
        <v>4917.841184</v>
      </c>
      <c r="AE21" s="297">
        <f t="shared" si="326"/>
        <v>4768.650482</v>
      </c>
      <c r="AF21" s="297">
        <f t="shared" si="326"/>
        <v>9686.491666</v>
      </c>
      <c r="AG21" s="297">
        <f t="shared" si="326"/>
        <v>8187.981636</v>
      </c>
      <c r="AH21" s="297">
        <f t="shared" si="326"/>
        <v>7894.19107</v>
      </c>
      <c r="AI21" s="297">
        <f t="shared" si="326"/>
        <v>16082.17271</v>
      </c>
      <c r="AJ21" s="297">
        <f t="shared" si="326"/>
        <v>6562.128266</v>
      </c>
      <c r="AK21" s="297">
        <f t="shared" si="326"/>
        <v>6308.446952</v>
      </c>
      <c r="AL21" s="297">
        <f t="shared" si="326"/>
        <v>12870.57522</v>
      </c>
      <c r="AM21" s="297">
        <f t="shared" si="326"/>
        <v>3205.690734</v>
      </c>
      <c r="AN21" s="297">
        <f t="shared" si="326"/>
        <v>3037.772327</v>
      </c>
      <c r="AO21" s="297">
        <f t="shared" si="326"/>
        <v>6243.463061</v>
      </c>
      <c r="AP21" s="297">
        <f t="shared" si="326"/>
        <v>1580.110456</v>
      </c>
      <c r="AQ21" s="297">
        <f t="shared" si="326"/>
        <v>1492.610712</v>
      </c>
      <c r="AR21" s="297">
        <f t="shared" si="326"/>
        <v>3072.721168</v>
      </c>
      <c r="AS21" s="297">
        <f t="shared" si="326"/>
        <v>1570.825327</v>
      </c>
      <c r="AT21" s="297">
        <f t="shared" si="326"/>
        <v>1484.631779</v>
      </c>
      <c r="AU21" s="297">
        <f t="shared" si="326"/>
        <v>3055.457106</v>
      </c>
      <c r="AV21" s="297">
        <f t="shared" si="326"/>
        <v>1565.909671</v>
      </c>
      <c r="AW21" s="297">
        <f t="shared" si="326"/>
        <v>1483.94394</v>
      </c>
      <c r="AX21" s="297">
        <f t="shared" si="326"/>
        <v>3049.853611</v>
      </c>
      <c r="AY21" s="297">
        <f t="shared" si="326"/>
        <v>1562.359474</v>
      </c>
      <c r="AZ21" s="297">
        <f t="shared" si="326"/>
        <v>1486.282593</v>
      </c>
      <c r="BA21" s="297">
        <f t="shared" si="326"/>
        <v>3048.642067</v>
      </c>
      <c r="BB21" s="297">
        <f t="shared" si="326"/>
        <v>1555.805266</v>
      </c>
      <c r="BC21" s="297">
        <f t="shared" si="326"/>
        <v>1485.044483</v>
      </c>
      <c r="BD21" s="297">
        <f t="shared" si="326"/>
        <v>3040.849748</v>
      </c>
      <c r="BE21" s="297">
        <f t="shared" si="326"/>
        <v>1539.419744</v>
      </c>
      <c r="BF21" s="297">
        <f t="shared" si="326"/>
        <v>1472.800948</v>
      </c>
      <c r="BG21" s="297">
        <f t="shared" si="326"/>
        <v>3012.220692</v>
      </c>
      <c r="BH21" s="297">
        <f t="shared" si="326"/>
        <v>16568.22006</v>
      </c>
      <c r="BI21" s="297">
        <f t="shared" si="326"/>
        <v>15775.58833</v>
      </c>
      <c r="BJ21" s="297">
        <f t="shared" si="326"/>
        <v>32343.80839</v>
      </c>
      <c r="BK21" s="297">
        <f t="shared" si="326"/>
        <v>13791.69344</v>
      </c>
      <c r="BL21" s="297">
        <f t="shared" si="326"/>
        <v>13126.58263</v>
      </c>
      <c r="BM21" s="297">
        <f t="shared" si="326"/>
        <v>26918.27607</v>
      </c>
      <c r="BN21" s="297">
        <f t="shared" si="326"/>
        <v>17024</v>
      </c>
      <c r="BO21" s="297">
        <f t="shared" si="326"/>
        <v>11863</v>
      </c>
      <c r="BP21" s="297">
        <f t="shared" si="326"/>
        <v>28887</v>
      </c>
      <c r="BQ21" s="297">
        <f t="shared" si="326"/>
        <v>15014.21818</v>
      </c>
      <c r="BR21" s="297">
        <f t="shared" si="326"/>
        <v>14714.47906</v>
      </c>
      <c r="BS21" s="297">
        <f t="shared" si="326"/>
        <v>29728.69724</v>
      </c>
      <c r="BT21" s="297">
        <f t="shared" si="326"/>
        <v>11851.3746</v>
      </c>
      <c r="BU21" s="297">
        <f t="shared" si="326"/>
        <v>11314.4019</v>
      </c>
      <c r="BV21" s="297">
        <f t="shared" si="326"/>
        <v>23165.7765</v>
      </c>
      <c r="BW21" s="297">
        <f t="shared" si="326"/>
        <v>4523.359754</v>
      </c>
      <c r="BX21" s="297">
        <f t="shared" si="326"/>
        <v>4325.682141</v>
      </c>
      <c r="BY21" s="297">
        <f t="shared" si="326"/>
        <v>8849.041895</v>
      </c>
      <c r="BZ21" s="297">
        <f t="shared" si="326"/>
        <v>4209.850109</v>
      </c>
      <c r="CA21" s="297">
        <f t="shared" si="326"/>
        <v>4017.392685</v>
      </c>
      <c r="CB21" s="297">
        <f t="shared" si="326"/>
        <v>8227.242794</v>
      </c>
      <c r="CC21" s="297">
        <f t="shared" si="326"/>
        <v>8733.209863</v>
      </c>
      <c r="CD21" s="297">
        <f t="shared" si="326"/>
        <v>8343.074826</v>
      </c>
      <c r="CE21" s="297">
        <f t="shared" si="326"/>
        <v>17076.28469</v>
      </c>
      <c r="CF21" s="297">
        <f t="shared" si="326"/>
        <v>64400.97094</v>
      </c>
      <c r="CG21" s="297">
        <f t="shared" si="326"/>
        <v>64161.35032</v>
      </c>
      <c r="CH21" s="297">
        <f t="shared" si="326"/>
        <v>128562.3213</v>
      </c>
      <c r="CI21" s="297">
        <f t="shared" si="326"/>
        <v>29331.44893</v>
      </c>
      <c r="CJ21" s="297">
        <f t="shared" si="326"/>
        <v>28014.85861</v>
      </c>
      <c r="CK21" s="297">
        <f t="shared" si="326"/>
        <v>57346.30754</v>
      </c>
      <c r="CL21" s="297">
        <f t="shared" si="326"/>
        <v>56320.72411</v>
      </c>
      <c r="CM21" s="297">
        <f t="shared" si="326"/>
        <v>56178.01531</v>
      </c>
      <c r="CN21" s="297">
        <f t="shared" si="326"/>
        <v>112498.7394</v>
      </c>
      <c r="CO21" s="297">
        <f t="shared" si="326"/>
        <v>2500.840218</v>
      </c>
      <c r="CP21" s="297">
        <f t="shared" si="326"/>
        <v>2658.635449</v>
      </c>
      <c r="CQ21" s="297">
        <f t="shared" si="326"/>
        <v>5159.475667</v>
      </c>
      <c r="CR21" s="297">
        <f t="shared" si="326"/>
        <v>19056.49804</v>
      </c>
      <c r="CS21" s="297">
        <f t="shared" si="326"/>
        <v>18822.44014</v>
      </c>
      <c r="CT21" s="297">
        <f t="shared" si="326"/>
        <v>37878.93818</v>
      </c>
      <c r="CU21" s="297">
        <f t="shared" si="326"/>
        <v>22201.4258</v>
      </c>
      <c r="CV21" s="297">
        <f t="shared" si="326"/>
        <v>22651.50249</v>
      </c>
      <c r="CW21" s="297">
        <f t="shared" si="326"/>
        <v>44852.92829</v>
      </c>
      <c r="CX21" s="297">
        <f t="shared" si="326"/>
        <v>14059.59672</v>
      </c>
      <c r="CY21" s="297">
        <f t="shared" si="326"/>
        <v>13827.76575</v>
      </c>
      <c r="CZ21" s="297">
        <f t="shared" si="326"/>
        <v>27887.36246</v>
      </c>
      <c r="DA21" s="297">
        <f t="shared" si="326"/>
        <v>55317.52056</v>
      </c>
      <c r="DB21" s="297">
        <f t="shared" si="326"/>
        <v>55301.70837</v>
      </c>
      <c r="DC21" s="297">
        <f t="shared" si="326"/>
        <v>110619.2289</v>
      </c>
      <c r="DD21" s="297">
        <f t="shared" si="326"/>
        <v>59527.37067</v>
      </c>
      <c r="DE21" s="297">
        <f t="shared" si="326"/>
        <v>59319.10106</v>
      </c>
      <c r="DF21" s="297">
        <f t="shared" si="326"/>
        <v>118846.4717</v>
      </c>
      <c r="DG21" s="297">
        <f t="shared" si="326"/>
        <v>60191.12083</v>
      </c>
      <c r="DH21" s="297">
        <f t="shared" si="326"/>
        <v>60143.95763</v>
      </c>
      <c r="DI21" s="297">
        <f t="shared" si="326"/>
        <v>120335.0785</v>
      </c>
      <c r="DJ21" s="297">
        <f t="shared" si="326"/>
        <v>15400.6151</v>
      </c>
      <c r="DK21" s="297">
        <f t="shared" si="326"/>
        <v>15200.9676</v>
      </c>
      <c r="DL21" s="297">
        <f t="shared" si="326"/>
        <v>30601.58271</v>
      </c>
      <c r="DM21" s="297">
        <f t="shared" si="326"/>
        <v>4873.600276</v>
      </c>
      <c r="DN21" s="297">
        <f t="shared" si="326"/>
        <v>4842.249259</v>
      </c>
      <c r="DO21" s="297">
        <f t="shared" si="326"/>
        <v>9715.849535</v>
      </c>
      <c r="DP21" s="297">
        <f t="shared" si="326"/>
        <v>50482.40065</v>
      </c>
      <c r="DQ21" s="297">
        <f t="shared" si="326"/>
        <v>41359.72416</v>
      </c>
      <c r="DR21" s="297">
        <f t="shared" si="326"/>
        <v>30457.71186</v>
      </c>
      <c r="DS21" s="297">
        <f t="shared" si="326"/>
        <v>28000.72362</v>
      </c>
      <c r="DT21" s="297">
        <f t="shared" si="326"/>
        <v>1233.829768</v>
      </c>
      <c r="DU21" s="297">
        <f t="shared" si="326"/>
        <v>1381.318356</v>
      </c>
      <c r="DV21" s="297">
        <f t="shared" si="326"/>
        <v>2615.148124</v>
      </c>
      <c r="DW21" s="297">
        <f t="shared" si="326"/>
        <v>2063.966402</v>
      </c>
      <c r="DX21" s="297">
        <f>SUM(DX25,DX30,DX34)</f>
        <v>4949.270829</v>
      </c>
      <c r="DY21" s="297">
        <f t="shared" ref="DY21:EI21" si="327">DY25+DY30+DY34</f>
        <v>953.13437</v>
      </c>
      <c r="DZ21" s="297">
        <f t="shared" si="327"/>
        <v>949.5879847</v>
      </c>
      <c r="EA21" s="297">
        <f t="shared" si="327"/>
        <v>1902.722355</v>
      </c>
      <c r="EB21" s="297">
        <f t="shared" si="327"/>
        <v>12712.75166</v>
      </c>
      <c r="EC21" s="297">
        <f t="shared" si="327"/>
        <v>12665.45055</v>
      </c>
      <c r="ED21" s="297">
        <f t="shared" si="327"/>
        <v>25378.20222</v>
      </c>
      <c r="EE21" s="297">
        <f t="shared" si="327"/>
        <v>888</v>
      </c>
      <c r="EF21" s="297">
        <f t="shared" si="327"/>
        <v>206.2620653</v>
      </c>
      <c r="EG21" s="297">
        <f t="shared" si="327"/>
        <v>157.5040704</v>
      </c>
      <c r="EH21" s="297">
        <f t="shared" si="327"/>
        <v>1018.415294</v>
      </c>
      <c r="EI21" s="297">
        <f t="shared" si="327"/>
        <v>280.0072362</v>
      </c>
    </row>
    <row r="22" ht="14.25" customHeight="1">
      <c r="A22" s="49"/>
      <c r="B22" s="50" t="s">
        <v>236</v>
      </c>
      <c r="C22" s="51"/>
      <c r="D22" s="321"/>
      <c r="E22" s="322"/>
      <c r="F22" s="322"/>
      <c r="G22" s="323"/>
      <c r="H22" s="323"/>
      <c r="I22" s="301"/>
      <c r="J22" s="322"/>
      <c r="K22" s="324"/>
      <c r="L22" s="322"/>
      <c r="M22" s="325"/>
      <c r="N22" s="325"/>
      <c r="O22" s="325"/>
      <c r="P22" s="304"/>
      <c r="Q22" s="304"/>
      <c r="R22" s="304"/>
      <c r="S22" s="304"/>
      <c r="T22" s="303"/>
      <c r="U22" s="303"/>
      <c r="V22" s="303"/>
      <c r="W22" s="303"/>
      <c r="X22" s="304"/>
      <c r="Y22" s="304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4"/>
      <c r="AK22" s="304"/>
      <c r="AL22" s="303"/>
      <c r="AM22" s="304"/>
      <c r="AN22" s="304"/>
      <c r="AO22" s="304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4"/>
      <c r="BL22" s="304"/>
      <c r="BM22" s="304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/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</row>
    <row r="23" ht="14.25" customHeight="1">
      <c r="A23" s="39"/>
      <c r="B23" s="40">
        <v>1.0</v>
      </c>
      <c r="C23" s="41" t="s">
        <v>65</v>
      </c>
      <c r="D23" s="298">
        <v>13422.0</v>
      </c>
      <c r="E23" s="299">
        <v>13310.0</v>
      </c>
      <c r="F23" s="299">
        <v>26732.0</v>
      </c>
      <c r="G23" s="300">
        <f t="shared" ref="G23:I23" si="328">D23/D132*100</f>
        <v>2.132781626</v>
      </c>
      <c r="H23" s="300">
        <f t="shared" si="328"/>
        <v>2.176710991</v>
      </c>
      <c r="I23" s="301">
        <f t="shared" si="328"/>
        <v>2.154430396</v>
      </c>
      <c r="J23" s="302">
        <f t="shared" ref="J23:K23" si="329">G23*J134/100</f>
        <v>13769.06755</v>
      </c>
      <c r="K23" s="302">
        <f t="shared" si="329"/>
        <v>13742.3601</v>
      </c>
      <c r="L23" s="299">
        <f t="shared" ref="L23:L24" si="343">J23+K23</f>
        <v>27511.42766</v>
      </c>
      <c r="M23" s="303"/>
      <c r="N23" s="303"/>
      <c r="O23" s="303"/>
      <c r="P23" s="304">
        <f>I23*P134/100</f>
        <v>524.1513711</v>
      </c>
      <c r="Q23" s="304">
        <f>I23*Q134/100</f>
        <v>521.0489913</v>
      </c>
      <c r="R23" s="304">
        <f t="shared" ref="R23:S23" si="330">G23*R134/100</f>
        <v>249.5393329</v>
      </c>
      <c r="S23" s="304">
        <f t="shared" si="330"/>
        <v>249.0553089</v>
      </c>
      <c r="T23" s="303">
        <f t="shared" ref="T23:T24" si="345">R23+S23</f>
        <v>498.5946419</v>
      </c>
      <c r="U23" s="303">
        <f t="shared" ref="U23:V23" si="331">G23*U134/100</f>
        <v>241.0746202</v>
      </c>
      <c r="V23" s="303">
        <f t="shared" si="331"/>
        <v>239.0629709</v>
      </c>
      <c r="W23" s="303">
        <f t="shared" ref="W23:W24" si="347">U23+V23</f>
        <v>480.1375911</v>
      </c>
      <c r="X23" s="304">
        <f t="shared" ref="X23:Y23" si="332">G23*X134/100</f>
        <v>253.9503082</v>
      </c>
      <c r="Y23" s="304">
        <f t="shared" si="332"/>
        <v>250.909476</v>
      </c>
      <c r="Z23" s="303">
        <f t="shared" ref="Z23:Z24" si="349">X23+Y23</f>
        <v>504.8597842</v>
      </c>
      <c r="AA23" s="303">
        <f t="shared" ref="AA23:AB23" si="333">G23*AA134/100</f>
        <v>510.7158881</v>
      </c>
      <c r="AB23" s="303">
        <f t="shared" si="333"/>
        <v>503.1685128</v>
      </c>
      <c r="AC23" s="303">
        <f t="shared" ref="AC23:AC24" si="351">AA23+AB23</f>
        <v>1013.884401</v>
      </c>
      <c r="AD23" s="303">
        <f t="shared" ref="AD23:AD24" si="352">$AD$137*J23/100</f>
        <v>768.1426304</v>
      </c>
      <c r="AE23" s="303">
        <f t="shared" ref="AE23:AE24" si="353">$AE$137*K23/100</f>
        <v>754.535098</v>
      </c>
      <c r="AF23" s="303">
        <f t="shared" ref="AF23:AF24" si="354">AD23+AE23</f>
        <v>1522.677728</v>
      </c>
      <c r="AG23" s="303">
        <f t="shared" ref="AG23:AG24" si="355">$AG$137*J23/100</f>
        <v>1278.922502</v>
      </c>
      <c r="AH23" s="303">
        <f t="shared" ref="AH23:AH24" si="356">$AH$137*K23/100</f>
        <v>1249.083835</v>
      </c>
      <c r="AI23" s="303">
        <f t="shared" ref="AI23:AI24" si="357">AG23+AH23</f>
        <v>2528.006337</v>
      </c>
      <c r="AJ23" s="304">
        <f t="shared" ref="AJ23:AJ24" si="358">$AJ$137*J23/100</f>
        <v>1024.972194</v>
      </c>
      <c r="AK23" s="304">
        <f t="shared" ref="AK23:AK24" si="359">$AK$137*K23/100</f>
        <v>998.1743593</v>
      </c>
      <c r="AL23" s="303">
        <f t="shared" ref="AL23:AL24" si="360">AJ23+AK23</f>
        <v>2023.146553</v>
      </c>
      <c r="AM23" s="304">
        <f t="shared" ref="AM23:AM24" si="361">$AM$137*J23/100</f>
        <v>500.7131423</v>
      </c>
      <c r="AN23" s="304">
        <f t="shared" ref="AN23:AN24" si="362">$AN$137*K23/100</f>
        <v>480.6613211</v>
      </c>
      <c r="AO23" s="304">
        <f t="shared" ref="AO23:AO24" si="363">AM23+AN23</f>
        <v>981.3744634</v>
      </c>
      <c r="AP23" s="303">
        <f t="shared" ref="AP23:AP24" si="364">$AP$137*J23/100</f>
        <v>246.8054897</v>
      </c>
      <c r="AQ23" s="303">
        <f t="shared" ref="AQ23:AQ24" si="365">$AQ$137*K23/100</f>
        <v>236.1731426</v>
      </c>
      <c r="AR23" s="303">
        <f t="shared" ref="AR23:AR24" si="366">AP23+AQ23</f>
        <v>482.9786323</v>
      </c>
      <c r="AS23" s="303">
        <f t="shared" ref="AS23:AS24" si="367">$AS$137*J23/100</f>
        <v>245.3551982</v>
      </c>
      <c r="AT23" s="303">
        <f t="shared" ref="AT23:AT24" si="368">$AT$137*K23/100</f>
        <v>234.9106502</v>
      </c>
      <c r="AU23" s="303">
        <f t="shared" ref="AU23:AU24" si="369">AS23+AT23</f>
        <v>480.2658484</v>
      </c>
      <c r="AV23" s="303">
        <f t="shared" ref="AV23:AV24" si="370">$AV$137*J23/100</f>
        <v>244.5873969</v>
      </c>
      <c r="AW23" s="303">
        <f t="shared" ref="AW23:AW24" si="371">$AW$137*K23/100</f>
        <v>234.8018146</v>
      </c>
      <c r="AX23" s="303">
        <f t="shared" ref="AX23:AX24" si="372">AV23+AW23</f>
        <v>479.3892115</v>
      </c>
      <c r="AY23" s="303">
        <f t="shared" ref="AY23:AZ23" si="334">G23*AY134/100</f>
        <v>244.0328736</v>
      </c>
      <c r="AZ23" s="303">
        <f t="shared" si="334"/>
        <v>235.1718555</v>
      </c>
      <c r="BA23" s="303">
        <f t="shared" ref="BA23:BA24" si="374">AY23+AZ23</f>
        <v>479.2047291</v>
      </c>
      <c r="BB23" s="303">
        <f t="shared" ref="BB23:BB24" si="375">$BB$137*J23/100</f>
        <v>243.0091384</v>
      </c>
      <c r="BC23" s="303">
        <f t="shared" ref="BC23:BC24" si="376">$BC$137*K23/100</f>
        <v>234.9759515</v>
      </c>
      <c r="BD23" s="303">
        <f t="shared" ref="BD23:BD24" si="377">BB23+BC23</f>
        <v>477.98509</v>
      </c>
      <c r="BE23" s="303">
        <f t="shared" ref="BE23:BE24" si="378">$BE$137*J23/100</f>
        <v>240.4498005</v>
      </c>
      <c r="BF23" s="303">
        <f t="shared" ref="BF23:BF24" si="379">$BF$137*K23/100</f>
        <v>233.0386787</v>
      </c>
      <c r="BG23" s="303">
        <f t="shared" ref="BG23:BG24" si="380">BE23+BF23</f>
        <v>473.4884792</v>
      </c>
      <c r="BH23" s="303">
        <f t="shared" ref="BH23:BH24" si="381">$BH$137*J23/100</f>
        <v>2587.874569</v>
      </c>
      <c r="BI23" s="303">
        <f t="shared" ref="BI23:BI24" si="382">$BI$137*K23/100</f>
        <v>2496.143329</v>
      </c>
      <c r="BJ23" s="303">
        <f t="shared" ref="BJ23:BJ24" si="383">BH23+BI23</f>
        <v>5084.017898</v>
      </c>
      <c r="BK23" s="304">
        <f t="shared" ref="BK23:BK24" si="384">$BK$137*J23/100</f>
        <v>2154.194753</v>
      </c>
      <c r="BL23" s="304">
        <f t="shared" ref="BL23:BL24" si="385">$BL$137*K23/100</f>
        <v>2076.995861</v>
      </c>
      <c r="BM23" s="304">
        <f t="shared" ref="BM23:BM24" si="386">BK23+BL23</f>
        <v>4231.190614</v>
      </c>
      <c r="BN23" s="303">
        <v>2712.0</v>
      </c>
      <c r="BO23" s="303">
        <v>1864.0</v>
      </c>
      <c r="BP23" s="303">
        <f t="shared" ref="BP23:BP24" si="387">BN23+BO23</f>
        <v>4576</v>
      </c>
      <c r="BQ23" s="303">
        <f t="shared" ref="BQ23:BQ24" si="388">D23/F23*BS23</f>
        <v>2364.577067</v>
      </c>
      <c r="BR23" s="303">
        <f t="shared" ref="BR23:BR24" si="389">E23/F23*BS23</f>
        <v>2344.845833</v>
      </c>
      <c r="BS23" s="303">
        <f t="shared" ref="BS23:BS24" si="390">BP23/F23*L23</f>
        <v>4709.4229</v>
      </c>
      <c r="BT23" s="303">
        <f t="shared" ref="BT23:BU23" si="335">G23*BT134/100</f>
        <v>1851.126484</v>
      </c>
      <c r="BU23" s="303">
        <f t="shared" si="335"/>
        <v>1790.257722</v>
      </c>
      <c r="BV23" s="303">
        <f t="shared" ref="BV23:BV24" si="392">BT23+BU23</f>
        <v>3641.384206</v>
      </c>
      <c r="BW23" s="303">
        <f t="shared" ref="BW23:BX23" si="336">G23*BW134/100</f>
        <v>706.5265692</v>
      </c>
      <c r="BX23" s="303">
        <f t="shared" si="336"/>
        <v>684.4450041</v>
      </c>
      <c r="BY23" s="303">
        <f t="shared" ref="BY23:BY24" si="394">BW23+BX23</f>
        <v>1390.971573</v>
      </c>
      <c r="BZ23" s="303">
        <f t="shared" ref="BZ23:CA23" si="337">G23*BZ134/100</f>
        <v>657.5579031</v>
      </c>
      <c r="CA23" s="303">
        <f t="shared" si="337"/>
        <v>635.6649108</v>
      </c>
      <c r="CB23" s="303">
        <f t="shared" ref="CB23:CB24" si="396">BZ23+CA23</f>
        <v>1293.222814</v>
      </c>
      <c r="CC23" s="303">
        <f t="shared" ref="CC23:CD23" si="338">G23*CC134/100</f>
        <v>1364.084472</v>
      </c>
      <c r="CD23" s="303">
        <f t="shared" si="338"/>
        <v>1320.109915</v>
      </c>
      <c r="CE23" s="303">
        <f t="shared" ref="CE23:CE24" si="398">CC23+CD23</f>
        <v>2684.194387</v>
      </c>
      <c r="CF23" s="303">
        <f t="shared" ref="CF23:CF24" si="399">$CF$137*J23/100</f>
        <v>10059.11524</v>
      </c>
      <c r="CG23" s="303">
        <f t="shared" ref="CG23:CG24" si="400">$CG$137*K23/100</f>
        <v>10152.13653</v>
      </c>
      <c r="CH23" s="303">
        <f t="shared" ref="CH23:CH24" si="401">CF23+CG23</f>
        <v>20211.25177</v>
      </c>
      <c r="CI23" s="303">
        <f t="shared" ref="CI23:CI24" si="402">$CI$137*J23/100</f>
        <v>4581.42821</v>
      </c>
      <c r="CJ23" s="303">
        <f t="shared" ref="CJ23:CJ24" si="403">$CJ$137*K23/100</f>
        <v>4432.741331</v>
      </c>
      <c r="CK23" s="303">
        <f t="shared" ref="CK23:CK24" si="404">CI23+CJ23</f>
        <v>9014.169542</v>
      </c>
      <c r="CL23" s="303">
        <f t="shared" ref="CL23:CL24" si="405">$CL$137*J23/100</f>
        <v>8797.020389</v>
      </c>
      <c r="CM23" s="303">
        <f t="shared" ref="CM23:CM24" si="406">$CM$137*K23/100</f>
        <v>8888.947607</v>
      </c>
      <c r="CN23" s="303">
        <f t="shared" ref="CN23:CN24" si="407">CL23+CM23</f>
        <v>17685.968</v>
      </c>
      <c r="CO23" s="303">
        <f t="shared" ref="CO23:CO24" si="408">$CO$137*J23/100</f>
        <v>390.6189548</v>
      </c>
      <c r="CP23" s="303">
        <f t="shared" ref="CP23:CP24" si="409">$CP$137*K23/100</f>
        <v>420.6711662</v>
      </c>
      <c r="CQ23" s="303">
        <f t="shared" ref="CQ23:CQ24" si="410">CO23+CP23</f>
        <v>811.290121</v>
      </c>
      <c r="CR23" s="303">
        <f t="shared" ref="CR23:CR24" si="411">$CR$137*J23/100</f>
        <v>2976.531365</v>
      </c>
      <c r="CS23" s="303">
        <f t="shared" ref="CS23:CS24" si="412">$CS$137*K23/100</f>
        <v>2978.24128</v>
      </c>
      <c r="CT23" s="303">
        <f t="shared" ref="CT23:CT24" si="413">CR23+CS23</f>
        <v>5954.772645</v>
      </c>
      <c r="CU23" s="303">
        <f t="shared" ref="CU23:CU24" si="414">$CU$137*J23/100</f>
        <v>3467.753629</v>
      </c>
      <c r="CV23" s="303">
        <f t="shared" ref="CV23:CV24" si="415">$CV$137*K23/100</f>
        <v>3584.107017</v>
      </c>
      <c r="CW23" s="303">
        <f t="shared" ref="CW23:CW24" si="416">CU23+CV23</f>
        <v>7051.860646</v>
      </c>
      <c r="CX23" s="303">
        <f t="shared" ref="CX23:CX24" si="417">$CX$137*J23/100</f>
        <v>2196.039929</v>
      </c>
      <c r="CY23" s="303">
        <f t="shared" ref="CY23:CY24" si="418">$CY$137*K23/100</f>
        <v>2187.94282</v>
      </c>
      <c r="CZ23" s="303">
        <f t="shared" ref="CZ23:CZ24" si="419">CX23+CY23</f>
        <v>4383.982749</v>
      </c>
      <c r="DA23" s="303">
        <f t="shared" ref="DA23:DA24" si="420">$DA$137*J23/100</f>
        <v>8640.324923</v>
      </c>
      <c r="DB23" s="303">
        <f t="shared" ref="DB23:DB24" si="421">$DB$137*K23/100</f>
        <v>8750.291117</v>
      </c>
      <c r="DC23" s="303">
        <f t="shared" ref="DC23:DC24" si="422">DA23+DB23</f>
        <v>17390.61604</v>
      </c>
      <c r="DD23" s="303">
        <f t="shared" ref="DD23:DD24" si="423">$DD$137*J23/100</f>
        <v>9297.882826</v>
      </c>
      <c r="DE23" s="303">
        <f t="shared" ref="DE23:DE24" si="424">$DE$137*K23/100</f>
        <v>9385.956027</v>
      </c>
      <c r="DF23" s="303">
        <f t="shared" ref="DF23:DF24" si="425">DD23+DE23</f>
        <v>18683.83885</v>
      </c>
      <c r="DG23" s="303">
        <f t="shared" ref="DG23:DG24" si="426">$DG$137*J23/100</f>
        <v>9401.557341</v>
      </c>
      <c r="DH23" s="303">
        <f t="shared" ref="DH23:DH24" si="427">$DH$137*K23/100</f>
        <v>9516.471619</v>
      </c>
      <c r="DI23" s="303">
        <f t="shared" ref="DI23:DI24" si="428">DG23+DH23</f>
        <v>18918.02896</v>
      </c>
      <c r="DJ23" s="303">
        <f t="shared" ref="DJ23:DJ24" si="429">$DJ$137*J23/100</f>
        <v>2405.500412</v>
      </c>
      <c r="DK23" s="303">
        <f t="shared" ref="DK23:DK24" si="430">$DK$137*K23/100</f>
        <v>2405.222111</v>
      </c>
      <c r="DL23" s="303">
        <f t="shared" ref="DL23:DL24" si="431">DJ23+DK23</f>
        <v>4810.722524</v>
      </c>
      <c r="DM23" s="303">
        <f t="shared" ref="DM23:DM24" si="432">$DM$137*J23/100</f>
        <v>761.2324179</v>
      </c>
      <c r="DN23" s="303">
        <f t="shared" ref="DN23:DN24" si="433">$DN$137*K23/100</f>
        <v>766.1805018</v>
      </c>
      <c r="DO23" s="303">
        <f t="shared" ref="DO23:DO24" si="434">DM23+DN23</f>
        <v>1527.41292</v>
      </c>
      <c r="DP23" s="303">
        <f t="shared" ref="DP23:DP24" si="435">$DP$137*L23/100</f>
        <v>7936.040124</v>
      </c>
      <c r="DQ23" s="303">
        <f t="shared" ref="DQ23:DQ24" si="436">$DQ$137*L23/100</f>
        <v>6501.91802</v>
      </c>
      <c r="DR23" s="303">
        <f t="shared" ref="DR23:DR24" si="437">$DR$137*L23/100</f>
        <v>4788.077039</v>
      </c>
      <c r="DS23" s="303">
        <f t="shared" ref="DS23:DS24" si="438">16*L23/100</f>
        <v>4401.828425</v>
      </c>
      <c r="DT23" s="303">
        <f t="shared" ref="DT23:DT24" si="439">$DT$137*J23/100</f>
        <v>192.7181477</v>
      </c>
      <c r="DU23" s="303">
        <f t="shared" ref="DU23:DU24" si="440">$DU$137*K23/100</f>
        <v>218.5635506</v>
      </c>
      <c r="DV23" s="303">
        <f t="shared" ref="DV23:DV24" si="441">DT23+DU23</f>
        <v>411.2816984</v>
      </c>
      <c r="DW23" s="303">
        <f>I23*DW135/100</f>
        <v>324.4572176</v>
      </c>
      <c r="DX23" s="303">
        <f>I23*DX135/100</f>
        <v>778.0294489</v>
      </c>
      <c r="DY23" s="303">
        <f t="shared" ref="DY23:DZ23" si="339">1.48*CF23/100</f>
        <v>148.8749056</v>
      </c>
      <c r="DZ23" s="303">
        <f t="shared" si="339"/>
        <v>150.2516206</v>
      </c>
      <c r="EA23" s="303">
        <f t="shared" ref="EA23:EA24" si="443">DY23+DZ23</f>
        <v>299.1265262</v>
      </c>
      <c r="EB23" s="303">
        <f t="shared" ref="EB23:EC23" si="340">19.74*CF23/100</f>
        <v>1985.669349</v>
      </c>
      <c r="EC23" s="303">
        <f t="shared" si="340"/>
        <v>2004.031751</v>
      </c>
      <c r="ED23" s="303">
        <f t="shared" ref="ED23:ED24" si="445">EB23+EC23</f>
        <v>3989.7011</v>
      </c>
      <c r="EE23" s="303"/>
      <c r="EF23" s="303">
        <f t="shared" ref="EF23:EF24" si="446">$EF$137*L23/100</f>
        <v>32.42524138</v>
      </c>
      <c r="EG23" s="303">
        <f t="shared" ref="EG23:EG24" si="447">L23*0.09/100</f>
        <v>24.76028489</v>
      </c>
      <c r="EH23" s="303">
        <f>I23*EH135/100</f>
        <v>160.0957227</v>
      </c>
      <c r="EI23" s="303">
        <f t="shared" ref="EI23:EI24" si="448">0.0016*L23</f>
        <v>44.01828425</v>
      </c>
    </row>
    <row r="24" ht="14.25" customHeight="1">
      <c r="A24" s="39"/>
      <c r="B24" s="40">
        <v>2.0</v>
      </c>
      <c r="C24" s="41" t="s">
        <v>66</v>
      </c>
      <c r="D24" s="298">
        <v>14621.0</v>
      </c>
      <c r="E24" s="299">
        <v>14397.0</v>
      </c>
      <c r="F24" s="299">
        <v>29018.0</v>
      </c>
      <c r="G24" s="300">
        <f t="shared" ref="G24:I24" si="341">D24/D132*100</f>
        <v>2.323305033</v>
      </c>
      <c r="H24" s="300">
        <f t="shared" si="341"/>
        <v>2.354478448</v>
      </c>
      <c r="I24" s="301">
        <f t="shared" si="341"/>
        <v>2.338667561</v>
      </c>
      <c r="J24" s="302">
        <f t="shared" ref="J24:K24" si="342">G24*J134/100</f>
        <v>14999.07143</v>
      </c>
      <c r="K24" s="302">
        <f t="shared" si="342"/>
        <v>14864.67005</v>
      </c>
      <c r="L24" s="299">
        <f t="shared" si="343"/>
        <v>29863.74148</v>
      </c>
      <c r="M24" s="3"/>
      <c r="N24" s="3"/>
      <c r="O24" s="3"/>
      <c r="P24" s="304">
        <f>I24*P134/100</f>
        <v>568.9744308</v>
      </c>
      <c r="Q24" s="304">
        <f>I24*Q134/100</f>
        <v>565.6067496</v>
      </c>
      <c r="R24" s="304">
        <f t="shared" ref="R24:S24" si="344">G24*R134/100</f>
        <v>271.8309184</v>
      </c>
      <c r="S24" s="304">
        <f t="shared" si="344"/>
        <v>269.3951377</v>
      </c>
      <c r="T24" s="303">
        <f t="shared" si="345"/>
        <v>541.2260561</v>
      </c>
      <c r="U24" s="303">
        <f t="shared" ref="U24:V24" si="346">G24*U134/100</f>
        <v>262.6100449</v>
      </c>
      <c r="V24" s="303">
        <f t="shared" si="346"/>
        <v>258.5867462</v>
      </c>
      <c r="W24" s="303">
        <f t="shared" si="347"/>
        <v>521.1967911</v>
      </c>
      <c r="X24" s="304">
        <f t="shared" ref="X24:Y24" si="348">G24*X134/100</f>
        <v>276.6359303</v>
      </c>
      <c r="Y24" s="304">
        <f t="shared" si="348"/>
        <v>271.4007307</v>
      </c>
      <c r="Z24" s="303">
        <f t="shared" si="349"/>
        <v>548.036661</v>
      </c>
      <c r="AA24" s="303">
        <f t="shared" ref="AA24:AB24" si="350">G24*AA134/100</f>
        <v>556.3386232</v>
      </c>
      <c r="AB24" s="303">
        <f t="shared" si="350"/>
        <v>544.261238</v>
      </c>
      <c r="AC24" s="303">
        <f t="shared" si="351"/>
        <v>1100.599861</v>
      </c>
      <c r="AD24" s="303">
        <f t="shared" si="352"/>
        <v>836.7615406</v>
      </c>
      <c r="AE24" s="303">
        <f t="shared" si="353"/>
        <v>816.1564092</v>
      </c>
      <c r="AF24" s="303">
        <f t="shared" si="354"/>
        <v>1652.91795</v>
      </c>
      <c r="AG24" s="303">
        <f t="shared" si="355"/>
        <v>1393.169863</v>
      </c>
      <c r="AH24" s="303">
        <f t="shared" si="356"/>
        <v>1351.093913</v>
      </c>
      <c r="AI24" s="303">
        <f t="shared" si="357"/>
        <v>2744.263776</v>
      </c>
      <c r="AJ24" s="304">
        <f t="shared" si="358"/>
        <v>1116.533933</v>
      </c>
      <c r="AK24" s="304">
        <f t="shared" si="359"/>
        <v>1079.693182</v>
      </c>
      <c r="AL24" s="303">
        <f t="shared" si="360"/>
        <v>2196.227115</v>
      </c>
      <c r="AM24" s="304">
        <f t="shared" si="361"/>
        <v>545.4423226</v>
      </c>
      <c r="AN24" s="304">
        <f t="shared" si="362"/>
        <v>519.9159309</v>
      </c>
      <c r="AO24" s="304">
        <f t="shared" si="363"/>
        <v>1065.358253</v>
      </c>
      <c r="AP24" s="303">
        <f t="shared" si="364"/>
        <v>268.8528584</v>
      </c>
      <c r="AQ24" s="303">
        <f t="shared" si="365"/>
        <v>255.4609116</v>
      </c>
      <c r="AR24" s="303">
        <f t="shared" si="366"/>
        <v>524.31377</v>
      </c>
      <c r="AS24" s="303">
        <f t="shared" si="367"/>
        <v>267.273011</v>
      </c>
      <c r="AT24" s="303">
        <f t="shared" si="368"/>
        <v>254.0953141</v>
      </c>
      <c r="AU24" s="303">
        <f t="shared" si="369"/>
        <v>521.3683251</v>
      </c>
      <c r="AV24" s="303">
        <f t="shared" si="370"/>
        <v>266.4366212</v>
      </c>
      <c r="AW24" s="303">
        <f t="shared" si="371"/>
        <v>253.9775902</v>
      </c>
      <c r="AX24" s="303">
        <f t="shared" si="372"/>
        <v>520.4142114</v>
      </c>
      <c r="AY24" s="303">
        <f t="shared" ref="AY24:AZ24" si="373">G24*AY134/100</f>
        <v>265.8325619</v>
      </c>
      <c r="AZ24" s="303">
        <f t="shared" si="373"/>
        <v>254.3778515</v>
      </c>
      <c r="BA24" s="303">
        <f t="shared" si="374"/>
        <v>520.2104134</v>
      </c>
      <c r="BB24" s="303">
        <f t="shared" si="375"/>
        <v>264.7173754</v>
      </c>
      <c r="BC24" s="303">
        <f t="shared" si="376"/>
        <v>254.1659485</v>
      </c>
      <c r="BD24" s="303">
        <f t="shared" si="377"/>
        <v>518.8833239</v>
      </c>
      <c r="BE24" s="303">
        <f t="shared" si="378"/>
        <v>261.9294094</v>
      </c>
      <c r="BF24" s="303">
        <f t="shared" si="379"/>
        <v>252.0704626</v>
      </c>
      <c r="BG24" s="303">
        <f t="shared" si="380"/>
        <v>513.999872</v>
      </c>
      <c r="BH24" s="303">
        <f t="shared" si="381"/>
        <v>2819.051861</v>
      </c>
      <c r="BI24" s="303">
        <f t="shared" si="382"/>
        <v>2699.99816</v>
      </c>
      <c r="BJ24" s="303">
        <f t="shared" si="383"/>
        <v>5519.050021</v>
      </c>
      <c r="BK24" s="304">
        <f t="shared" si="384"/>
        <v>2346.631015</v>
      </c>
      <c r="BL24" s="304">
        <f t="shared" si="385"/>
        <v>2246.61979</v>
      </c>
      <c r="BM24" s="304">
        <f t="shared" si="386"/>
        <v>4593.250806</v>
      </c>
      <c r="BN24" s="303">
        <v>2898.0</v>
      </c>
      <c r="BO24" s="303">
        <v>2156.0</v>
      </c>
      <c r="BP24" s="303">
        <f t="shared" si="387"/>
        <v>5054</v>
      </c>
      <c r="BQ24" s="303">
        <f t="shared" si="388"/>
        <v>2620.725771</v>
      </c>
      <c r="BR24" s="303">
        <f t="shared" si="389"/>
        <v>2580.575127</v>
      </c>
      <c r="BS24" s="303">
        <f t="shared" si="390"/>
        <v>5201.300898</v>
      </c>
      <c r="BT24" s="303">
        <f t="shared" ref="BT24:BU24" si="391">G24*BT134/100</f>
        <v>2016.48937</v>
      </c>
      <c r="BU24" s="303">
        <f t="shared" si="391"/>
        <v>1936.464344</v>
      </c>
      <c r="BV24" s="303">
        <f t="shared" si="392"/>
        <v>3952.953715</v>
      </c>
      <c r="BW24" s="303">
        <f t="shared" ref="BW24:BX24" si="393">G24*BW134/100</f>
        <v>769.6412582</v>
      </c>
      <c r="BX24" s="303">
        <f t="shared" si="393"/>
        <v>740.3422032</v>
      </c>
      <c r="BY24" s="303">
        <f t="shared" si="394"/>
        <v>1509.983461</v>
      </c>
      <c r="BZ24" s="303">
        <f t="shared" ref="BZ24:CA24" si="395">G24*BZ134/100</f>
        <v>716.2981747</v>
      </c>
      <c r="CA24" s="303">
        <f t="shared" si="395"/>
        <v>687.5783412</v>
      </c>
      <c r="CB24" s="303">
        <f t="shared" si="396"/>
        <v>1403.876516</v>
      </c>
      <c r="CC24" s="303">
        <f t="shared" ref="CC24:CD24" si="397">G24*CC134/100</f>
        <v>1485.939433</v>
      </c>
      <c r="CD24" s="303">
        <f t="shared" si="397"/>
        <v>1427.920544</v>
      </c>
      <c r="CE24" s="303">
        <f t="shared" si="398"/>
        <v>2913.859977</v>
      </c>
      <c r="CF24" s="303">
        <f t="shared" si="399"/>
        <v>10957.70556</v>
      </c>
      <c r="CG24" s="303">
        <f t="shared" si="400"/>
        <v>10981.24039</v>
      </c>
      <c r="CH24" s="303">
        <f t="shared" si="401"/>
        <v>21938.94595</v>
      </c>
      <c r="CI24" s="303">
        <f t="shared" si="402"/>
        <v>4990.691541</v>
      </c>
      <c r="CJ24" s="303">
        <f t="shared" si="403"/>
        <v>4794.754091</v>
      </c>
      <c r="CK24" s="303">
        <f t="shared" si="404"/>
        <v>9785.445632</v>
      </c>
      <c r="CL24" s="303">
        <f t="shared" si="405"/>
        <v>9582.86657</v>
      </c>
      <c r="CM24" s="303">
        <f t="shared" si="406"/>
        <v>9614.889459</v>
      </c>
      <c r="CN24" s="303">
        <f t="shared" si="407"/>
        <v>19197.75603</v>
      </c>
      <c r="CO24" s="303">
        <f t="shared" si="408"/>
        <v>425.5133168</v>
      </c>
      <c r="CP24" s="303">
        <f t="shared" si="409"/>
        <v>455.0265048</v>
      </c>
      <c r="CQ24" s="303">
        <f t="shared" si="410"/>
        <v>880.5398216</v>
      </c>
      <c r="CR24" s="303">
        <f t="shared" si="411"/>
        <v>3242.427737</v>
      </c>
      <c r="CS24" s="303">
        <f t="shared" si="412"/>
        <v>3221.468047</v>
      </c>
      <c r="CT24" s="303">
        <f t="shared" si="413"/>
        <v>6463.895784</v>
      </c>
      <c r="CU24" s="303">
        <f t="shared" si="414"/>
        <v>3777.531352</v>
      </c>
      <c r="CV24" s="303">
        <f t="shared" si="415"/>
        <v>3876.813578</v>
      </c>
      <c r="CW24" s="303">
        <f t="shared" si="416"/>
        <v>7654.34493</v>
      </c>
      <c r="CX24" s="303">
        <f t="shared" si="417"/>
        <v>2392.21426</v>
      </c>
      <c r="CY24" s="303">
        <f t="shared" si="418"/>
        <v>2366.627557</v>
      </c>
      <c r="CZ24" s="303">
        <f t="shared" si="419"/>
        <v>4758.841817</v>
      </c>
      <c r="DA24" s="303">
        <f t="shared" si="420"/>
        <v>9412.173349</v>
      </c>
      <c r="DB24" s="303">
        <f t="shared" si="421"/>
        <v>9464.909182</v>
      </c>
      <c r="DC24" s="303">
        <f t="shared" si="422"/>
        <v>18877.08253</v>
      </c>
      <c r="DD24" s="303">
        <f t="shared" si="423"/>
        <v>10128.47152</v>
      </c>
      <c r="DE24" s="303">
        <f t="shared" si="424"/>
        <v>10152.48752</v>
      </c>
      <c r="DF24" s="303">
        <f t="shared" si="425"/>
        <v>20280.95905</v>
      </c>
      <c r="DG24" s="303">
        <f t="shared" si="426"/>
        <v>10241.40738</v>
      </c>
      <c r="DH24" s="303">
        <f t="shared" si="427"/>
        <v>10293.66205</v>
      </c>
      <c r="DI24" s="303">
        <f t="shared" si="428"/>
        <v>20535.06943</v>
      </c>
      <c r="DJ24" s="303">
        <f t="shared" si="429"/>
        <v>2620.386047</v>
      </c>
      <c r="DK24" s="303">
        <f t="shared" si="430"/>
        <v>2601.651595</v>
      </c>
      <c r="DL24" s="303">
        <f t="shared" si="431"/>
        <v>5222.037643</v>
      </c>
      <c r="DM24" s="303">
        <f t="shared" si="432"/>
        <v>829.2340323</v>
      </c>
      <c r="DN24" s="303">
        <f t="shared" si="433"/>
        <v>828.7528689</v>
      </c>
      <c r="DO24" s="303">
        <f t="shared" si="434"/>
        <v>1657.986901</v>
      </c>
      <c r="DP24" s="303">
        <f t="shared" si="435"/>
        <v>8614.596582</v>
      </c>
      <c r="DQ24" s="303">
        <f t="shared" si="436"/>
        <v>7057.852515</v>
      </c>
      <c r="DR24" s="303">
        <f t="shared" si="437"/>
        <v>5197.472725</v>
      </c>
      <c r="DS24" s="303">
        <f t="shared" si="438"/>
        <v>4778.198637</v>
      </c>
      <c r="DT24" s="303">
        <f t="shared" si="439"/>
        <v>209.9338428</v>
      </c>
      <c r="DU24" s="303">
        <f t="shared" si="440"/>
        <v>236.413181</v>
      </c>
      <c r="DV24" s="303">
        <f t="shared" si="441"/>
        <v>446.3470237</v>
      </c>
      <c r="DW24" s="303">
        <f>I24*DW135/100</f>
        <v>352.2033346</v>
      </c>
      <c r="DX24" s="303">
        <f>I24*DX135/100</f>
        <v>844.5630162</v>
      </c>
      <c r="DY24" s="303">
        <f t="shared" ref="DY24:DZ24" si="442">1.48*CF24/100</f>
        <v>162.1740422</v>
      </c>
      <c r="DZ24" s="303">
        <f t="shared" si="442"/>
        <v>162.5223578</v>
      </c>
      <c r="EA24" s="303">
        <f t="shared" si="443"/>
        <v>324.6964</v>
      </c>
      <c r="EB24" s="303">
        <f t="shared" ref="EB24:EC24" si="444">19.74*CF24/100</f>
        <v>2163.051077</v>
      </c>
      <c r="EC24" s="303">
        <f t="shared" si="444"/>
        <v>2167.696853</v>
      </c>
      <c r="ED24" s="303">
        <f t="shared" si="445"/>
        <v>4330.74793</v>
      </c>
      <c r="EE24" s="303"/>
      <c r="EF24" s="303">
        <f t="shared" si="446"/>
        <v>35.19770177</v>
      </c>
      <c r="EG24" s="303">
        <f t="shared" si="447"/>
        <v>26.87736733</v>
      </c>
      <c r="EH24" s="303">
        <f>I24*EH135/100</f>
        <v>173.7863864</v>
      </c>
      <c r="EI24" s="303">
        <f t="shared" si="448"/>
        <v>47.78198637</v>
      </c>
    </row>
    <row r="25" ht="14.25" customHeight="1">
      <c r="A25" s="39"/>
      <c r="B25" s="40"/>
      <c r="C25" s="41"/>
      <c r="D25" s="326">
        <v>28043.0</v>
      </c>
      <c r="E25" s="327">
        <v>27707.0</v>
      </c>
      <c r="F25" s="327">
        <v>55750.0</v>
      </c>
      <c r="G25" s="328"/>
      <c r="H25" s="328"/>
      <c r="I25" s="329"/>
      <c r="J25" s="327">
        <f t="shared" ref="J25:L25" si="449">SUM(J23:J24)</f>
        <v>28768.13898</v>
      </c>
      <c r="K25" s="327">
        <f t="shared" si="449"/>
        <v>28607.03016</v>
      </c>
      <c r="L25" s="327">
        <f t="shared" si="449"/>
        <v>57375.16914</v>
      </c>
      <c r="M25" s="303"/>
      <c r="N25" s="303"/>
      <c r="O25" s="303"/>
      <c r="P25" s="330">
        <f t="shared" ref="P25:ED25" si="450">SUM(P23:P24)</f>
        <v>1093.125802</v>
      </c>
      <c r="Q25" s="330">
        <f t="shared" si="450"/>
        <v>1086.655741</v>
      </c>
      <c r="R25" s="330">
        <f t="shared" si="450"/>
        <v>521.3702514</v>
      </c>
      <c r="S25" s="330">
        <f t="shared" si="450"/>
        <v>518.4504466</v>
      </c>
      <c r="T25" s="330">
        <f t="shared" si="450"/>
        <v>1039.820698</v>
      </c>
      <c r="U25" s="330">
        <f t="shared" si="450"/>
        <v>503.6846651</v>
      </c>
      <c r="V25" s="330">
        <f t="shared" si="450"/>
        <v>497.6497171</v>
      </c>
      <c r="W25" s="330">
        <f t="shared" si="450"/>
        <v>1001.334382</v>
      </c>
      <c r="X25" s="330">
        <f t="shared" si="450"/>
        <v>530.5862385</v>
      </c>
      <c r="Y25" s="330">
        <f t="shared" si="450"/>
        <v>522.3102067</v>
      </c>
      <c r="Z25" s="330">
        <f t="shared" si="450"/>
        <v>1052.896445</v>
      </c>
      <c r="AA25" s="330">
        <f t="shared" si="450"/>
        <v>1067.054511</v>
      </c>
      <c r="AB25" s="330">
        <f t="shared" si="450"/>
        <v>1047.429751</v>
      </c>
      <c r="AC25" s="330">
        <f t="shared" si="450"/>
        <v>2114.484262</v>
      </c>
      <c r="AD25" s="330">
        <f t="shared" si="450"/>
        <v>1604.904171</v>
      </c>
      <c r="AE25" s="330">
        <f t="shared" si="450"/>
        <v>1570.691507</v>
      </c>
      <c r="AF25" s="330">
        <f t="shared" si="450"/>
        <v>3175.595678</v>
      </c>
      <c r="AG25" s="330">
        <f t="shared" si="450"/>
        <v>2672.092365</v>
      </c>
      <c r="AH25" s="330">
        <f t="shared" si="450"/>
        <v>2600.177748</v>
      </c>
      <c r="AI25" s="330">
        <f t="shared" si="450"/>
        <v>5272.270113</v>
      </c>
      <c r="AJ25" s="330">
        <f t="shared" si="450"/>
        <v>2141.506126</v>
      </c>
      <c r="AK25" s="330">
        <f t="shared" si="450"/>
        <v>2077.867541</v>
      </c>
      <c r="AL25" s="330">
        <f t="shared" si="450"/>
        <v>4219.373668</v>
      </c>
      <c r="AM25" s="330">
        <f t="shared" si="450"/>
        <v>1046.155465</v>
      </c>
      <c r="AN25" s="330">
        <f t="shared" si="450"/>
        <v>1000.577252</v>
      </c>
      <c r="AO25" s="330">
        <f t="shared" si="450"/>
        <v>2046.732717</v>
      </c>
      <c r="AP25" s="330">
        <f t="shared" si="450"/>
        <v>515.6583482</v>
      </c>
      <c r="AQ25" s="330">
        <f t="shared" si="450"/>
        <v>491.6340542</v>
      </c>
      <c r="AR25" s="330">
        <f t="shared" si="450"/>
        <v>1007.292402</v>
      </c>
      <c r="AS25" s="330">
        <f t="shared" si="450"/>
        <v>512.6282092</v>
      </c>
      <c r="AT25" s="330">
        <f t="shared" si="450"/>
        <v>489.0059643</v>
      </c>
      <c r="AU25" s="330">
        <f t="shared" si="450"/>
        <v>1001.634174</v>
      </c>
      <c r="AV25" s="330">
        <f t="shared" si="450"/>
        <v>511.024018</v>
      </c>
      <c r="AW25" s="330">
        <f t="shared" si="450"/>
        <v>488.7794048</v>
      </c>
      <c r="AX25" s="330">
        <f t="shared" si="450"/>
        <v>999.8034228</v>
      </c>
      <c r="AY25" s="330">
        <f t="shared" si="450"/>
        <v>509.8654355</v>
      </c>
      <c r="AZ25" s="330">
        <f t="shared" si="450"/>
        <v>489.549707</v>
      </c>
      <c r="BA25" s="330">
        <f t="shared" si="450"/>
        <v>999.4151425</v>
      </c>
      <c r="BB25" s="330">
        <f t="shared" si="450"/>
        <v>507.7265139</v>
      </c>
      <c r="BC25" s="330">
        <f t="shared" si="450"/>
        <v>489.1419</v>
      </c>
      <c r="BD25" s="330">
        <f t="shared" si="450"/>
        <v>996.8684139</v>
      </c>
      <c r="BE25" s="330">
        <f t="shared" si="450"/>
        <v>502.3792099</v>
      </c>
      <c r="BF25" s="330">
        <f t="shared" si="450"/>
        <v>485.1091414</v>
      </c>
      <c r="BG25" s="330">
        <f t="shared" si="450"/>
        <v>987.4883513</v>
      </c>
      <c r="BH25" s="330">
        <f t="shared" si="450"/>
        <v>5406.92643</v>
      </c>
      <c r="BI25" s="330">
        <f t="shared" si="450"/>
        <v>5196.141489</v>
      </c>
      <c r="BJ25" s="330">
        <f t="shared" si="450"/>
        <v>10603.06792</v>
      </c>
      <c r="BK25" s="330">
        <f t="shared" si="450"/>
        <v>4500.825769</v>
      </c>
      <c r="BL25" s="330">
        <f t="shared" si="450"/>
        <v>4323.615651</v>
      </c>
      <c r="BM25" s="330">
        <f t="shared" si="450"/>
        <v>8824.44142</v>
      </c>
      <c r="BN25" s="330">
        <f t="shared" si="450"/>
        <v>5610</v>
      </c>
      <c r="BO25" s="330">
        <f t="shared" si="450"/>
        <v>4020</v>
      </c>
      <c r="BP25" s="330">
        <f t="shared" si="450"/>
        <v>9630</v>
      </c>
      <c r="BQ25" s="330">
        <f t="shared" si="450"/>
        <v>4985.302838</v>
      </c>
      <c r="BR25" s="330">
        <f t="shared" si="450"/>
        <v>4925.420959</v>
      </c>
      <c r="BS25" s="330">
        <f t="shared" si="450"/>
        <v>9910.723798</v>
      </c>
      <c r="BT25" s="330">
        <f t="shared" si="450"/>
        <v>3867.615855</v>
      </c>
      <c r="BU25" s="330">
        <f t="shared" si="450"/>
        <v>3726.722066</v>
      </c>
      <c r="BV25" s="330">
        <f t="shared" si="450"/>
        <v>7594.337921</v>
      </c>
      <c r="BW25" s="330">
        <f t="shared" si="450"/>
        <v>1476.167827</v>
      </c>
      <c r="BX25" s="330">
        <f t="shared" si="450"/>
        <v>1424.787207</v>
      </c>
      <c r="BY25" s="330">
        <f t="shared" si="450"/>
        <v>2900.955035</v>
      </c>
      <c r="BZ25" s="330">
        <f t="shared" si="450"/>
        <v>1373.856078</v>
      </c>
      <c r="CA25" s="330">
        <f t="shared" si="450"/>
        <v>1323.243252</v>
      </c>
      <c r="CB25" s="330">
        <f t="shared" si="450"/>
        <v>2697.09933</v>
      </c>
      <c r="CC25" s="330">
        <f t="shared" si="450"/>
        <v>2850.023905</v>
      </c>
      <c r="CD25" s="330">
        <f t="shared" si="450"/>
        <v>2748.030459</v>
      </c>
      <c r="CE25" s="330">
        <f t="shared" si="450"/>
        <v>5598.054364</v>
      </c>
      <c r="CF25" s="330">
        <f t="shared" si="450"/>
        <v>21016.8208</v>
      </c>
      <c r="CG25" s="330">
        <f t="shared" si="450"/>
        <v>21133.37692</v>
      </c>
      <c r="CH25" s="330">
        <f t="shared" si="450"/>
        <v>42150.19772</v>
      </c>
      <c r="CI25" s="330">
        <f t="shared" si="450"/>
        <v>9572.119752</v>
      </c>
      <c r="CJ25" s="330">
        <f t="shared" si="450"/>
        <v>9227.495422</v>
      </c>
      <c r="CK25" s="330">
        <f t="shared" si="450"/>
        <v>18799.61517</v>
      </c>
      <c r="CL25" s="330">
        <f t="shared" si="450"/>
        <v>18379.88696</v>
      </c>
      <c r="CM25" s="330">
        <f t="shared" si="450"/>
        <v>18503.83707</v>
      </c>
      <c r="CN25" s="330">
        <f t="shared" si="450"/>
        <v>36883.72402</v>
      </c>
      <c r="CO25" s="330">
        <f t="shared" si="450"/>
        <v>816.1322716</v>
      </c>
      <c r="CP25" s="330">
        <f t="shared" si="450"/>
        <v>875.697671</v>
      </c>
      <c r="CQ25" s="330">
        <f t="shared" si="450"/>
        <v>1691.829943</v>
      </c>
      <c r="CR25" s="330">
        <f t="shared" si="450"/>
        <v>6218.959102</v>
      </c>
      <c r="CS25" s="330">
        <f t="shared" si="450"/>
        <v>6199.709326</v>
      </c>
      <c r="CT25" s="330">
        <f t="shared" si="450"/>
        <v>12418.66843</v>
      </c>
      <c r="CU25" s="330">
        <f t="shared" si="450"/>
        <v>7245.284981</v>
      </c>
      <c r="CV25" s="330">
        <f t="shared" si="450"/>
        <v>7460.920595</v>
      </c>
      <c r="CW25" s="330">
        <f t="shared" si="450"/>
        <v>14706.20558</v>
      </c>
      <c r="CX25" s="330">
        <f t="shared" si="450"/>
        <v>4588.254189</v>
      </c>
      <c r="CY25" s="330">
        <f t="shared" si="450"/>
        <v>4554.570377</v>
      </c>
      <c r="CZ25" s="330">
        <f t="shared" si="450"/>
        <v>9142.824566</v>
      </c>
      <c r="DA25" s="330">
        <f t="shared" si="450"/>
        <v>18052.49827</v>
      </c>
      <c r="DB25" s="330">
        <f t="shared" si="450"/>
        <v>18215.2003</v>
      </c>
      <c r="DC25" s="330">
        <f t="shared" si="450"/>
        <v>36267.69857</v>
      </c>
      <c r="DD25" s="330">
        <f t="shared" si="450"/>
        <v>19426.35435</v>
      </c>
      <c r="DE25" s="330">
        <f t="shared" si="450"/>
        <v>19538.44355</v>
      </c>
      <c r="DF25" s="330">
        <f t="shared" si="450"/>
        <v>38964.7979</v>
      </c>
      <c r="DG25" s="330">
        <f t="shared" si="450"/>
        <v>19642.96472</v>
      </c>
      <c r="DH25" s="330">
        <f t="shared" si="450"/>
        <v>19810.13367</v>
      </c>
      <c r="DI25" s="330">
        <f t="shared" si="450"/>
        <v>39453.09839</v>
      </c>
      <c r="DJ25" s="330">
        <f t="shared" si="450"/>
        <v>5025.88646</v>
      </c>
      <c r="DK25" s="330">
        <f t="shared" si="450"/>
        <v>5006.873707</v>
      </c>
      <c r="DL25" s="330">
        <f t="shared" si="450"/>
        <v>10032.76017</v>
      </c>
      <c r="DM25" s="330">
        <f t="shared" si="450"/>
        <v>1590.46645</v>
      </c>
      <c r="DN25" s="330">
        <f t="shared" si="450"/>
        <v>1594.933371</v>
      </c>
      <c r="DO25" s="330">
        <f t="shared" si="450"/>
        <v>3185.399821</v>
      </c>
      <c r="DP25" s="330">
        <f t="shared" si="450"/>
        <v>16550.63671</v>
      </c>
      <c r="DQ25" s="330">
        <f t="shared" si="450"/>
        <v>13559.77053</v>
      </c>
      <c r="DR25" s="330">
        <f t="shared" si="450"/>
        <v>9985.549764</v>
      </c>
      <c r="DS25" s="330">
        <f t="shared" si="450"/>
        <v>9180.027062</v>
      </c>
      <c r="DT25" s="330">
        <f t="shared" si="450"/>
        <v>402.6519905</v>
      </c>
      <c r="DU25" s="330">
        <f t="shared" si="450"/>
        <v>454.9767316</v>
      </c>
      <c r="DV25" s="330">
        <f t="shared" si="450"/>
        <v>857.6287221</v>
      </c>
      <c r="DW25" s="330">
        <f t="shared" si="450"/>
        <v>676.6605523</v>
      </c>
      <c r="DX25" s="330">
        <f t="shared" si="450"/>
        <v>1622.592465</v>
      </c>
      <c r="DY25" s="330">
        <f t="shared" si="450"/>
        <v>311.0489478</v>
      </c>
      <c r="DZ25" s="330">
        <f t="shared" si="450"/>
        <v>312.7739784</v>
      </c>
      <c r="EA25" s="330">
        <f t="shared" si="450"/>
        <v>623.8229263</v>
      </c>
      <c r="EB25" s="330">
        <f t="shared" si="450"/>
        <v>4148.720426</v>
      </c>
      <c r="EC25" s="330">
        <f t="shared" si="450"/>
        <v>4171.728604</v>
      </c>
      <c r="ED25" s="330">
        <f t="shared" si="450"/>
        <v>8320.44903</v>
      </c>
      <c r="EE25" s="330">
        <v>293.0</v>
      </c>
      <c r="EF25" s="330">
        <f t="shared" ref="EF25:EI25" si="451">SUM(EF23:EF24)</f>
        <v>67.62294315</v>
      </c>
      <c r="EG25" s="330">
        <f t="shared" si="451"/>
        <v>51.63765223</v>
      </c>
      <c r="EH25" s="330">
        <f t="shared" si="451"/>
        <v>333.8821092</v>
      </c>
      <c r="EI25" s="330">
        <f t="shared" si="451"/>
        <v>91.80027062</v>
      </c>
    </row>
    <row r="26" ht="14.25" customHeight="1">
      <c r="A26" s="39"/>
      <c r="B26" s="50" t="s">
        <v>63</v>
      </c>
      <c r="C26" s="41"/>
      <c r="D26" s="321"/>
      <c r="E26" s="322"/>
      <c r="F26" s="322"/>
      <c r="G26" s="323"/>
      <c r="H26" s="323"/>
      <c r="I26" s="322"/>
      <c r="J26" s="322"/>
      <c r="K26" s="324"/>
      <c r="L26" s="322"/>
      <c r="M26" s="303"/>
      <c r="N26" s="303"/>
      <c r="O26" s="303"/>
      <c r="P26" s="304"/>
      <c r="Q26" s="304"/>
      <c r="R26" s="304"/>
      <c r="S26" s="304"/>
      <c r="T26" s="303"/>
      <c r="U26" s="303"/>
      <c r="V26" s="303"/>
      <c r="W26" s="303"/>
      <c r="X26" s="304"/>
      <c r="Y26" s="304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4"/>
      <c r="AK26" s="304"/>
      <c r="AL26" s="303"/>
      <c r="AM26" s="304"/>
      <c r="AN26" s="304"/>
      <c r="AO26" s="304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4"/>
      <c r="BL26" s="304"/>
      <c r="BM26" s="304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  <c r="CW26" s="303"/>
      <c r="CX26" s="303"/>
      <c r="CY26" s="303"/>
      <c r="CZ26" s="303"/>
      <c r="DA26" s="303"/>
      <c r="DB26" s="303"/>
      <c r="DC26" s="303"/>
      <c r="DD26" s="303"/>
      <c r="DE26" s="303"/>
      <c r="DF26" s="303"/>
      <c r="DG26" s="303"/>
      <c r="DH26" s="303"/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3"/>
      <c r="DU26" s="303"/>
      <c r="DV26" s="303"/>
      <c r="DW26" s="303"/>
      <c r="DX26" s="303"/>
      <c r="DY26" s="303"/>
      <c r="DZ26" s="303"/>
      <c r="EA26" s="303"/>
      <c r="EB26" s="303"/>
      <c r="EC26" s="303"/>
      <c r="ED26" s="303"/>
      <c r="EE26" s="303"/>
      <c r="EF26" s="303"/>
      <c r="EG26" s="303"/>
      <c r="EH26" s="303"/>
      <c r="EI26" s="303"/>
    </row>
    <row r="27" ht="14.25" customHeight="1">
      <c r="A27" s="39"/>
      <c r="B27" s="40">
        <v>3.0</v>
      </c>
      <c r="C27" s="41" t="s">
        <v>64</v>
      </c>
      <c r="D27" s="298">
        <v>19361.0</v>
      </c>
      <c r="E27" s="299">
        <v>18591.0</v>
      </c>
      <c r="F27" s="299">
        <v>37952.0</v>
      </c>
      <c r="G27" s="300">
        <f t="shared" ref="G27:I27" si="452">D27/D132*100</f>
        <v>3.076500153</v>
      </c>
      <c r="H27" s="300">
        <f t="shared" si="452"/>
        <v>3.040363189</v>
      </c>
      <c r="I27" s="301">
        <f t="shared" si="452"/>
        <v>3.058691545</v>
      </c>
      <c r="J27" s="302">
        <f t="shared" ref="J27:K27" si="453">G27*J134/100</f>
        <v>19861.63887</v>
      </c>
      <c r="K27" s="302">
        <f t="shared" si="453"/>
        <v>19194.90734</v>
      </c>
      <c r="L27" s="299">
        <f t="shared" ref="L27:L29" si="467">SUM(J27:K27)</f>
        <v>39056.54621</v>
      </c>
      <c r="M27" s="303"/>
      <c r="N27" s="303"/>
      <c r="O27" s="303"/>
      <c r="P27" s="304">
        <f>I27*P134/100</f>
        <v>744.1490661</v>
      </c>
      <c r="Q27" s="331">
        <f>I27*Q134/100</f>
        <v>739.7445503</v>
      </c>
      <c r="R27" s="304">
        <f t="shared" ref="R27:S27" si="454">G27*R134/100</f>
        <v>359.9561187</v>
      </c>
      <c r="S27" s="332">
        <f t="shared" si="454"/>
        <v>347.8728211</v>
      </c>
      <c r="T27" s="303">
        <f t="shared" ref="T27:T29" si="469">R27+S27</f>
        <v>707.8289398</v>
      </c>
      <c r="U27" s="303">
        <f t="shared" ref="U27:V27" si="455">G27*U134/100</f>
        <v>347.7459188</v>
      </c>
      <c r="V27" s="303">
        <f t="shared" si="455"/>
        <v>333.9158296</v>
      </c>
      <c r="W27" s="303">
        <f t="shared" ref="W27:W29" si="471">U27+V27</f>
        <v>681.6617484</v>
      </c>
      <c r="X27" s="331">
        <f t="shared" ref="X27:Y27" si="456">G27*X134/100</f>
        <v>366.3188733</v>
      </c>
      <c r="Y27" s="332">
        <f t="shared" si="456"/>
        <v>350.4626647</v>
      </c>
      <c r="Z27" s="303">
        <f t="shared" ref="Z27:Z29" si="473">X27+Y27</f>
        <v>716.781538</v>
      </c>
      <c r="AA27" s="303">
        <f t="shared" ref="AA27:AB27" si="457">G27*AA134/100</f>
        <v>736.6987267</v>
      </c>
      <c r="AB27" s="303">
        <f t="shared" si="457"/>
        <v>702.8103547</v>
      </c>
      <c r="AC27" s="303">
        <f t="shared" ref="AC27:AC29" si="475">AA27+AB27</f>
        <v>1439.509081</v>
      </c>
      <c r="AD27" s="333">
        <f t="shared" ref="AD27:AD29" si="476">$AD$137*J27/100</f>
        <v>1108.032295</v>
      </c>
      <c r="AE27" s="303">
        <f t="shared" ref="AE27:AE29" si="477">$AE$137*K27/100</f>
        <v>1053.911496</v>
      </c>
      <c r="AF27" s="303">
        <f t="shared" ref="AF27:AF29" si="478">AD27+AE27</f>
        <v>2161.943791</v>
      </c>
      <c r="AG27" s="334">
        <f t="shared" ref="AG27:AG29" si="479">$AG$137*J27/100</f>
        <v>1844.823317</v>
      </c>
      <c r="AH27" s="303">
        <f t="shared" ref="AH27:AH29" si="480">$AH$137*K27/100</f>
        <v>1744.682012</v>
      </c>
      <c r="AI27" s="303">
        <f t="shared" ref="AI27:AI29" si="481">AG27+AH27</f>
        <v>3589.505329</v>
      </c>
      <c r="AJ27" s="304">
        <f t="shared" ref="AJ27:AJ29" si="482">$AJ$137*J27/100</f>
        <v>1478.504444</v>
      </c>
      <c r="AK27" s="304">
        <f t="shared" ref="AK27:AK29" si="483">$AK$137*K27/100</f>
        <v>1394.219347</v>
      </c>
      <c r="AL27" s="303">
        <f t="shared" ref="AL27:AL29" si="484">AJ27+AK27</f>
        <v>2872.723791</v>
      </c>
      <c r="AM27" s="331">
        <f t="shared" ref="AM27:AM29" si="485">$AM$137*J27/100</f>
        <v>722.269941</v>
      </c>
      <c r="AN27" s="331">
        <f t="shared" ref="AN27:AN29" si="486">$AN$137*K27/100</f>
        <v>671.3729993</v>
      </c>
      <c r="AO27" s="304">
        <f t="shared" ref="AO27:AO29" si="487">AM27+AN27</f>
        <v>1393.64294</v>
      </c>
      <c r="AP27" s="303">
        <f t="shared" ref="AP27:AP29" si="488">$AP$137*J27/100</f>
        <v>356.0125977</v>
      </c>
      <c r="AQ27" s="303">
        <f t="shared" ref="AQ27:AQ29" si="489">$AQ$137*K27/100</f>
        <v>329.879406</v>
      </c>
      <c r="AR27" s="303">
        <f t="shared" ref="AR27:AR29" si="490">AP27+AQ27</f>
        <v>685.8920037</v>
      </c>
      <c r="AS27" s="303">
        <f t="shared" ref="AS27:AS29" si="491">$AS$137*J27/100</f>
        <v>353.9205776</v>
      </c>
      <c r="AT27" s="303">
        <f t="shared" ref="AT27:AT29" si="492">$AT$137*K27/100</f>
        <v>328.1159953</v>
      </c>
      <c r="AU27" s="303">
        <f t="shared" ref="AU27:AU29" si="493">AS27+AT27</f>
        <v>682.0365729</v>
      </c>
      <c r="AV27" s="303">
        <f t="shared" ref="AV27:AV29" si="494">$AV$137*J27/100</f>
        <v>352.8130376</v>
      </c>
      <c r="AW27" s="333">
        <f t="shared" ref="AW27:AW29" si="495">$AW$137*K27/100</f>
        <v>327.9639772</v>
      </c>
      <c r="AX27" s="303">
        <f t="shared" ref="AX27:AX29" si="496">AV27+AW27</f>
        <v>680.7770147</v>
      </c>
      <c r="AY27" s="303">
        <f t="shared" ref="AY27:AZ27" si="458">G27*AY134/100</f>
        <v>352.0131475</v>
      </c>
      <c r="AZ27" s="303">
        <f t="shared" si="458"/>
        <v>328.4808389</v>
      </c>
      <c r="BA27" s="303">
        <f t="shared" ref="BA27:BA29" si="498">AY27+AZ27</f>
        <v>680.4939864</v>
      </c>
      <c r="BB27" s="334">
        <f t="shared" ref="BB27:BB29" si="499">$BB$137*J27/100</f>
        <v>350.5364275</v>
      </c>
      <c r="BC27" s="303">
        <f t="shared" ref="BC27:BC29" si="500">$BC$137*K27/100</f>
        <v>328.2072062</v>
      </c>
      <c r="BD27" s="303">
        <f t="shared" ref="BD27:BD29" si="501">BB27+BC27</f>
        <v>678.7436337</v>
      </c>
      <c r="BE27" s="303">
        <f t="shared" ref="BE27:BE29" si="502">$BE$137*J27/100</f>
        <v>346.8446273</v>
      </c>
      <c r="BF27" s="334">
        <f t="shared" ref="BF27:BF29" si="503">$BF$137*K27/100</f>
        <v>325.501283</v>
      </c>
      <c r="BG27" s="303">
        <f t="shared" ref="BG27:BG29" si="504">BE27+BF27</f>
        <v>672.3459103</v>
      </c>
      <c r="BH27" s="334">
        <f t="shared" ref="BH27:BH29" si="505">$BH$137*J27/100</f>
        <v>3732.963756</v>
      </c>
      <c r="BI27" s="334">
        <f t="shared" ref="BI27:BI29" si="506">$BI$137*K27/100</f>
        <v>3486.536486</v>
      </c>
      <c r="BJ27" s="303">
        <f t="shared" ref="BJ27:BJ29" si="507">BH27+BI27</f>
        <v>7219.500243</v>
      </c>
      <c r="BK27" s="332">
        <f t="shared" ref="BK27:BK29" si="508">$BK$137*J27/100</f>
        <v>3107.388215</v>
      </c>
      <c r="BL27" s="304">
        <f t="shared" ref="BL27:BL29" si="509">$BL$137*K27/100</f>
        <v>2901.084151</v>
      </c>
      <c r="BM27" s="304">
        <f t="shared" ref="BM27:BM29" si="510">BK27+BL27</f>
        <v>6008.472366</v>
      </c>
      <c r="BN27" s="303">
        <v>3786.0</v>
      </c>
      <c r="BO27" s="303">
        <v>2062.0</v>
      </c>
      <c r="BP27" s="303">
        <f t="shared" ref="BP27:BP29" si="511">BN27+BO27</f>
        <v>5848</v>
      </c>
      <c r="BQ27" s="334">
        <f t="shared" ref="BQ27:BQ29" si="512">D27/F27*BS27</f>
        <v>3070.150392</v>
      </c>
      <c r="BR27" s="303">
        <f t="shared" ref="BR27:BR29" si="513">E27/F27*BS27</f>
        <v>2948.048445</v>
      </c>
      <c r="BS27" s="303">
        <f t="shared" ref="BS27:BS29" si="514">BP27/F27*L27</f>
        <v>6018.198836</v>
      </c>
      <c r="BT27" s="303">
        <f t="shared" ref="BT27:BU27" si="459">G27*BT134/100</f>
        <v>2670.217543</v>
      </c>
      <c r="BU27" s="303">
        <f t="shared" si="459"/>
        <v>2500.577108</v>
      </c>
      <c r="BV27" s="303">
        <f t="shared" ref="BV27:BV29" si="516">BT27+BU27</f>
        <v>5170.794651</v>
      </c>
      <c r="BW27" s="303">
        <f t="shared" ref="BW27:BX27" si="460">G27*BW134/100</f>
        <v>1019.152206</v>
      </c>
      <c r="BX27" s="303">
        <f t="shared" si="460"/>
        <v>956.011801</v>
      </c>
      <c r="BY27" s="303">
        <f t="shared" ref="BY27:BY29" si="518">BW27+BX27</f>
        <v>1975.164007</v>
      </c>
      <c r="BZ27" s="333">
        <f t="shared" ref="BZ27:CA27" si="461">G27*BZ134/100</f>
        <v>948.5157623</v>
      </c>
      <c r="CA27" s="333">
        <f t="shared" si="461"/>
        <v>887.877262</v>
      </c>
      <c r="CB27" s="303">
        <f t="shared" ref="CB27:CB29" si="520">BZ27+CA27</f>
        <v>1836.393024</v>
      </c>
      <c r="CC27" s="334">
        <f t="shared" ref="CC27:CD27" si="462">G27*CC134/100</f>
        <v>1967.667968</v>
      </c>
      <c r="CD27" s="334">
        <f t="shared" si="462"/>
        <v>1843.889063</v>
      </c>
      <c r="CE27" s="303">
        <f t="shared" ref="CE27:CE29" si="522">CC27+CD27</f>
        <v>3811.557031</v>
      </c>
      <c r="CF27" s="303">
        <f t="shared" ref="CF27:CF29" si="523">$CF$137*J27/100</f>
        <v>14510.09762</v>
      </c>
      <c r="CG27" s="303">
        <f t="shared" ref="CG27:CG29" si="524">$CG$137*K27/100</f>
        <v>14180.1931</v>
      </c>
      <c r="CH27" s="303">
        <f t="shared" ref="CH27:CH29" si="525">CF27+CG27</f>
        <v>28690.29072</v>
      </c>
      <c r="CI27" s="303">
        <f t="shared" ref="CI27:CI29" si="526">$CI$137*J27/100</f>
        <v>6608.629979</v>
      </c>
      <c r="CJ27" s="334">
        <f t="shared" ref="CJ27:CJ29" si="527">$CJ$137*K27/100</f>
        <v>6191.517212</v>
      </c>
      <c r="CK27" s="303">
        <f t="shared" ref="CK27:CK29" si="528">CI27+CJ27</f>
        <v>12800.14719</v>
      </c>
      <c r="CL27" s="333">
        <f t="shared" ref="CL27:CL29" si="529">$CL$137*J27/100</f>
        <v>12689.54789</v>
      </c>
      <c r="CM27" s="303">
        <f t="shared" ref="CM27:CM29" si="530">$CM$137*K27/100</f>
        <v>12415.80954</v>
      </c>
      <c r="CN27" s="303">
        <f t="shared" ref="CN27:CN29" si="531">CL27+CM27</f>
        <v>25105.35743</v>
      </c>
      <c r="CO27" s="333">
        <f t="shared" ref="CO27:CO29" si="532">$CO$137*J27/100</f>
        <v>563.4610031</v>
      </c>
      <c r="CP27" s="303">
        <f t="shared" ref="CP27:CP29" si="533">$CP$137*K27/100</f>
        <v>587.5805898</v>
      </c>
      <c r="CQ27" s="303">
        <f t="shared" ref="CQ27:CQ29" si="534">CO27+CP27</f>
        <v>1151.041593</v>
      </c>
      <c r="CR27" s="333">
        <f t="shared" ref="CR27:CR29" si="535">$CR$137*J27/100</f>
        <v>4293.594379</v>
      </c>
      <c r="CS27" s="303">
        <f t="shared" ref="CS27:CS29" si="536">$CS$137*K27/100</f>
        <v>4159.916125</v>
      </c>
      <c r="CT27" s="303">
        <f t="shared" ref="CT27:CT29" si="537">CR27+CS27</f>
        <v>8453.510504</v>
      </c>
      <c r="CU27" s="303">
        <f t="shared" ref="CU27:CU29" si="538">$CU$137*J27/100</f>
        <v>5002.173894</v>
      </c>
      <c r="CV27" s="303">
        <f t="shared" ref="CV27:CV29" si="539">$CV$137*K27/100</f>
        <v>5006.170815</v>
      </c>
      <c r="CW27" s="303">
        <f t="shared" ref="CW27:CW29" si="540">CU27+CV27</f>
        <v>10008.34471</v>
      </c>
      <c r="CX27" s="303">
        <f t="shared" ref="CX27:CX29" si="541">$CX$137*J27/100</f>
        <v>3167.749148</v>
      </c>
      <c r="CY27" s="303">
        <f t="shared" ref="CY27:CY29" si="542">$CY$137*K27/100</f>
        <v>3056.051463</v>
      </c>
      <c r="CZ27" s="303">
        <f t="shared" ref="CZ27:CZ29" si="543">CX27+CY27</f>
        <v>6223.800611</v>
      </c>
      <c r="DA27" s="334">
        <f t="shared" ref="DA27:DA29" si="544">$DA$137*J27/100</f>
        <v>12463.51742</v>
      </c>
      <c r="DB27" s="334">
        <f t="shared" ref="DB27:DB29" si="545">$DB$137*K27/100</f>
        <v>12222.1384</v>
      </c>
      <c r="DC27" s="303">
        <f t="shared" ref="DC27:DC29" si="546">DA27+DB27</f>
        <v>24685.65582</v>
      </c>
      <c r="DD27" s="303">
        <f t="shared" ref="DD27:DD29" si="547">$DD$137*J27/100</f>
        <v>13412.03318</v>
      </c>
      <c r="DE27" s="334">
        <f t="shared" ref="DE27:DE29" si="548">$DE$137*K27/100</f>
        <v>13110.01567</v>
      </c>
      <c r="DF27" s="303">
        <f t="shared" ref="DF27:DF29" si="549">DD27+DE27</f>
        <v>26522.04885</v>
      </c>
      <c r="DG27" s="334">
        <f t="shared" ref="DG27:DG29" si="550">$DG$137*J27/100</f>
        <v>13561.58186</v>
      </c>
      <c r="DH27" s="334">
        <f t="shared" ref="DH27:DH29" si="551">$DH$137*K27/100</f>
        <v>13292.31584</v>
      </c>
      <c r="DI27" s="303">
        <f t="shared" ref="DI27:DI29" si="552">DG27+DH27</f>
        <v>26853.8977</v>
      </c>
      <c r="DJ27" s="303">
        <f t="shared" ref="DJ27:DJ29" si="553">$DJ$137*J27/100</f>
        <v>3469.892228</v>
      </c>
      <c r="DK27" s="334">
        <f t="shared" ref="DK27:DK29" si="554">$DK$137*K27/100</f>
        <v>3359.540516</v>
      </c>
      <c r="DL27" s="303">
        <f t="shared" ref="DL27:DL29" si="555">DJ27+DK27</f>
        <v>6829.432744</v>
      </c>
      <c r="DM27" s="303">
        <f t="shared" ref="DM27:DM29" si="556">$DM$137*J27/100</f>
        <v>1098.064435</v>
      </c>
      <c r="DN27" s="303">
        <f t="shared" ref="DN27:DN29" si="557">$DN$137*K27/100</f>
        <v>1070.177439</v>
      </c>
      <c r="DO27" s="303">
        <f t="shared" ref="DO27:DO29" si="558">DM27+DN27</f>
        <v>2168.241873</v>
      </c>
      <c r="DP27" s="303">
        <f t="shared" ref="DP27:DP29" si="559">$DP$137*L27/100</f>
        <v>11266.38434</v>
      </c>
      <c r="DQ27" s="303">
        <f t="shared" ref="DQ27:DQ29" si="560">$DQ$137*L27/100</f>
        <v>9230.435612</v>
      </c>
      <c r="DR27" s="303">
        <f t="shared" ref="DR27:DR29" si="561">$DR$137*L27/100</f>
        <v>6797.384507</v>
      </c>
      <c r="DS27" s="303">
        <f t="shared" ref="DS27:DS29" si="562">16*L27/100</f>
        <v>6249.047394</v>
      </c>
      <c r="DT27" s="303">
        <f t="shared" ref="DT27:DT29" si="563">$DT$137*J27/100</f>
        <v>277.9925539</v>
      </c>
      <c r="DU27" s="303">
        <f t="shared" ref="DU27:DU29" si="564">$DU$137*K27/100</f>
        <v>305.2828678</v>
      </c>
      <c r="DV27" s="303">
        <f t="shared" ref="DV27:DV29" si="565">DT27+DU27</f>
        <v>583.2754216</v>
      </c>
      <c r="DW27" s="333">
        <f>I27*DW135/100</f>
        <v>460.6389467</v>
      </c>
      <c r="DX27" s="303">
        <f>I27*DX135/100</f>
        <v>1104.585278</v>
      </c>
      <c r="DY27" s="303">
        <f t="shared" ref="DY27:DZ27" si="463">1.48*CF27/100</f>
        <v>214.7494447</v>
      </c>
      <c r="DZ27" s="303">
        <f t="shared" si="463"/>
        <v>209.8668579</v>
      </c>
      <c r="EA27" s="303">
        <f t="shared" ref="EA27:EA29" si="567">DY27+DZ27</f>
        <v>424.6163027</v>
      </c>
      <c r="EB27" s="333">
        <f t="shared" ref="EB27:EC27" si="464">19.74*CF27/100</f>
        <v>2864.29327</v>
      </c>
      <c r="EC27" s="333">
        <f t="shared" si="464"/>
        <v>2799.170119</v>
      </c>
      <c r="ED27" s="333">
        <f t="shared" ref="ED27:ED29" si="569">EB27+EC27</f>
        <v>5663.463389</v>
      </c>
      <c r="EE27" s="303"/>
      <c r="EF27" s="303">
        <f t="shared" ref="EF27:EF29" si="570">$EF$137*L27/100</f>
        <v>46.03243256</v>
      </c>
      <c r="EG27" s="303">
        <f t="shared" ref="EG27:EG29" si="571">L27*0.09/100</f>
        <v>35.15089159</v>
      </c>
      <c r="EH27" s="303">
        <f>I27*EH135/100</f>
        <v>227.2913687</v>
      </c>
      <c r="EI27" s="303">
        <f t="shared" ref="EI27:EI29" si="572">0.0016*L27</f>
        <v>62.49047394</v>
      </c>
    </row>
    <row r="28" ht="14.25" customHeight="1">
      <c r="A28" s="39"/>
      <c r="B28" s="40">
        <v>4.0</v>
      </c>
      <c r="C28" s="41" t="s">
        <v>67</v>
      </c>
      <c r="D28" s="298">
        <v>11646.0</v>
      </c>
      <c r="E28" s="299">
        <v>11304.0</v>
      </c>
      <c r="F28" s="299">
        <v>22950.0</v>
      </c>
      <c r="G28" s="300">
        <f t="shared" ref="G28:I28" si="465">D28/D132*100</f>
        <v>1.850571809</v>
      </c>
      <c r="H28" s="300">
        <f t="shared" si="465"/>
        <v>1.848650717</v>
      </c>
      <c r="I28" s="301">
        <f t="shared" si="465"/>
        <v>1.849625078</v>
      </c>
      <c r="J28" s="302">
        <f t="shared" ref="J28:K28" si="466">G28*J134/100</f>
        <v>11947.14355</v>
      </c>
      <c r="K28" s="302">
        <f t="shared" si="466"/>
        <v>11671.19749</v>
      </c>
      <c r="L28" s="299">
        <f t="shared" si="467"/>
        <v>23618.34104</v>
      </c>
      <c r="M28" s="303"/>
      <c r="N28" s="303"/>
      <c r="O28" s="303"/>
      <c r="P28" s="304">
        <f>I28*P134/100</f>
        <v>449.9952853</v>
      </c>
      <c r="Q28" s="331">
        <f>I28*Q134/100</f>
        <v>447.3318252</v>
      </c>
      <c r="R28" s="304">
        <f t="shared" ref="R28:S28" si="468">G28*R134/100</f>
        <v>216.5202706</v>
      </c>
      <c r="S28" s="332">
        <f t="shared" si="468"/>
        <v>211.5192496</v>
      </c>
      <c r="T28" s="303">
        <f t="shared" si="469"/>
        <v>428.0395202</v>
      </c>
      <c r="U28" s="303">
        <f t="shared" ref="U28:V28" si="470">G28*U134/100</f>
        <v>209.1756092</v>
      </c>
      <c r="V28" s="303">
        <f t="shared" si="470"/>
        <v>203.0328943</v>
      </c>
      <c r="W28" s="303">
        <f t="shared" si="471"/>
        <v>412.2085035</v>
      </c>
      <c r="X28" s="331">
        <f t="shared" ref="X28:Y28" si="472">G28*X134/100</f>
        <v>220.3475852</v>
      </c>
      <c r="Y28" s="332">
        <f t="shared" si="472"/>
        <v>213.0939682</v>
      </c>
      <c r="Z28" s="303">
        <f t="shared" si="473"/>
        <v>433.4415534</v>
      </c>
      <c r="AA28" s="303">
        <f t="shared" ref="AA28:AB28" si="474">G28*AA134/100</f>
        <v>443.1379253</v>
      </c>
      <c r="AB28" s="303">
        <f t="shared" si="474"/>
        <v>427.3340998</v>
      </c>
      <c r="AC28" s="303">
        <f t="shared" si="475"/>
        <v>870.4720251</v>
      </c>
      <c r="AD28" s="333">
        <f t="shared" si="476"/>
        <v>666.5019426</v>
      </c>
      <c r="AE28" s="303">
        <f t="shared" si="477"/>
        <v>640.8162846</v>
      </c>
      <c r="AF28" s="303">
        <f t="shared" si="478"/>
        <v>1307.318227</v>
      </c>
      <c r="AG28" s="334">
        <f t="shared" si="479"/>
        <v>1109.695385</v>
      </c>
      <c r="AH28" s="303">
        <f t="shared" si="480"/>
        <v>1060.829728</v>
      </c>
      <c r="AI28" s="303">
        <f t="shared" si="481"/>
        <v>2170.525113</v>
      </c>
      <c r="AJ28" s="304">
        <f t="shared" si="482"/>
        <v>889.3477998</v>
      </c>
      <c r="AK28" s="304">
        <f t="shared" si="483"/>
        <v>847.7357594</v>
      </c>
      <c r="AL28" s="303">
        <f t="shared" si="484"/>
        <v>1737.083559</v>
      </c>
      <c r="AM28" s="331">
        <f t="shared" si="485"/>
        <v>434.4587435</v>
      </c>
      <c r="AN28" s="331">
        <f t="shared" si="486"/>
        <v>408.2190514</v>
      </c>
      <c r="AO28" s="304">
        <f t="shared" si="487"/>
        <v>842.6777949</v>
      </c>
      <c r="AP28" s="303">
        <f t="shared" si="488"/>
        <v>214.1481697</v>
      </c>
      <c r="AQ28" s="303">
        <f t="shared" si="489"/>
        <v>200.5786028</v>
      </c>
      <c r="AR28" s="303">
        <f t="shared" si="490"/>
        <v>414.7267725</v>
      </c>
      <c r="AS28" s="303">
        <f t="shared" si="491"/>
        <v>212.8897809</v>
      </c>
      <c r="AT28" s="303">
        <f t="shared" si="492"/>
        <v>199.5063854</v>
      </c>
      <c r="AU28" s="303">
        <f t="shared" si="493"/>
        <v>412.3961663</v>
      </c>
      <c r="AV28" s="303">
        <f t="shared" si="494"/>
        <v>212.223575</v>
      </c>
      <c r="AW28" s="333">
        <f t="shared" si="495"/>
        <v>199.4139529</v>
      </c>
      <c r="AX28" s="303">
        <f t="shared" si="496"/>
        <v>411.6375279</v>
      </c>
      <c r="AY28" s="303">
        <f t="shared" ref="AY28:AZ28" si="497">G28*AY134/100</f>
        <v>211.7424263</v>
      </c>
      <c r="AZ28" s="303">
        <f t="shared" si="497"/>
        <v>199.7282235</v>
      </c>
      <c r="BA28" s="303">
        <f t="shared" si="498"/>
        <v>411.4706498</v>
      </c>
      <c r="BB28" s="334">
        <f t="shared" si="499"/>
        <v>210.8541519</v>
      </c>
      <c r="BC28" s="303">
        <f t="shared" si="500"/>
        <v>199.5618449</v>
      </c>
      <c r="BD28" s="303">
        <f t="shared" si="501"/>
        <v>410.4159968</v>
      </c>
      <c r="BE28" s="303">
        <f t="shared" si="502"/>
        <v>208.6334657</v>
      </c>
      <c r="BF28" s="334">
        <f t="shared" si="503"/>
        <v>197.9165458</v>
      </c>
      <c r="BG28" s="303">
        <f t="shared" si="504"/>
        <v>406.5500115</v>
      </c>
      <c r="BH28" s="334">
        <f t="shared" si="505"/>
        <v>2245.446821</v>
      </c>
      <c r="BI28" s="334">
        <f t="shared" si="506"/>
        <v>2119.94021</v>
      </c>
      <c r="BJ28" s="303">
        <f t="shared" si="507"/>
        <v>4365.387031</v>
      </c>
      <c r="BK28" s="332">
        <f t="shared" si="508"/>
        <v>1869.15155</v>
      </c>
      <c r="BL28" s="304">
        <f t="shared" si="509"/>
        <v>1763.964028</v>
      </c>
      <c r="BM28" s="304">
        <f t="shared" si="510"/>
        <v>3633.115577</v>
      </c>
      <c r="BN28" s="303">
        <v>2411.0</v>
      </c>
      <c r="BO28" s="303">
        <v>1639.0</v>
      </c>
      <c r="BP28" s="303">
        <f t="shared" si="511"/>
        <v>4050</v>
      </c>
      <c r="BQ28" s="334">
        <f t="shared" si="512"/>
        <v>2115.026527</v>
      </c>
      <c r="BR28" s="303">
        <f t="shared" si="513"/>
        <v>2052.91601</v>
      </c>
      <c r="BS28" s="303">
        <f t="shared" si="514"/>
        <v>4167.942537</v>
      </c>
      <c r="BT28" s="303">
        <f t="shared" ref="BT28:BU28" si="515">G28*BT134/100</f>
        <v>1606.185296</v>
      </c>
      <c r="BU28" s="303">
        <f t="shared" si="515"/>
        <v>1520.441269</v>
      </c>
      <c r="BV28" s="303">
        <f t="shared" si="516"/>
        <v>3126.626564</v>
      </c>
      <c r="BW28" s="303">
        <f t="shared" ref="BW28:BX28" si="517">G28*BW134/100</f>
        <v>613.038923</v>
      </c>
      <c r="BX28" s="303">
        <f t="shared" si="517"/>
        <v>581.2897315</v>
      </c>
      <c r="BY28" s="303">
        <f t="shared" si="518"/>
        <v>1194.328655</v>
      </c>
      <c r="BZ28" s="333">
        <f t="shared" ref="BZ28:CA28" si="519">G28*BZ134/100</f>
        <v>570.5497943</v>
      </c>
      <c r="CA28" s="333">
        <f t="shared" si="519"/>
        <v>539.8614689</v>
      </c>
      <c r="CB28" s="303">
        <f t="shared" si="520"/>
        <v>1110.411263</v>
      </c>
      <c r="CC28" s="334">
        <f t="shared" ref="CC28:CD28" si="521">G28*CC134/100</f>
        <v>1183.588717</v>
      </c>
      <c r="CD28" s="334">
        <f t="shared" si="521"/>
        <v>1121.1512</v>
      </c>
      <c r="CE28" s="303">
        <f t="shared" si="522"/>
        <v>2304.739918</v>
      </c>
      <c r="CF28" s="303">
        <f t="shared" si="523"/>
        <v>8728.092395</v>
      </c>
      <c r="CG28" s="303">
        <f t="shared" si="524"/>
        <v>8622.069972</v>
      </c>
      <c r="CH28" s="303">
        <f t="shared" si="525"/>
        <v>17350.16237</v>
      </c>
      <c r="CI28" s="303">
        <f t="shared" si="526"/>
        <v>3975.213302</v>
      </c>
      <c r="CJ28" s="334">
        <f t="shared" si="527"/>
        <v>3764.666267</v>
      </c>
      <c r="CK28" s="303">
        <f t="shared" si="528"/>
        <v>7739.879569</v>
      </c>
      <c r="CL28" s="333">
        <f t="shared" si="529"/>
        <v>7632.998022</v>
      </c>
      <c r="CM28" s="303">
        <f t="shared" si="530"/>
        <v>7549.260988</v>
      </c>
      <c r="CN28" s="303">
        <f t="shared" si="531"/>
        <v>15182.25901</v>
      </c>
      <c r="CO28" s="333">
        <f t="shared" si="532"/>
        <v>338.9322267</v>
      </c>
      <c r="CP28" s="303">
        <f t="shared" si="533"/>
        <v>357.2702376</v>
      </c>
      <c r="CQ28" s="303">
        <f t="shared" si="534"/>
        <v>696.2024643</v>
      </c>
      <c r="CR28" s="333">
        <f t="shared" si="535"/>
        <v>2582.676522</v>
      </c>
      <c r="CS28" s="303">
        <f t="shared" si="536"/>
        <v>2529.379371</v>
      </c>
      <c r="CT28" s="303">
        <f t="shared" si="537"/>
        <v>5112.055893</v>
      </c>
      <c r="CU28" s="303">
        <f t="shared" si="538"/>
        <v>3008.900221</v>
      </c>
      <c r="CV28" s="303">
        <f t="shared" si="539"/>
        <v>3043.932811</v>
      </c>
      <c r="CW28" s="303">
        <f t="shared" si="540"/>
        <v>6052.833032</v>
      </c>
      <c r="CX28" s="303">
        <f t="shared" si="541"/>
        <v>1905.459768</v>
      </c>
      <c r="CY28" s="303">
        <f t="shared" si="542"/>
        <v>1858.189755</v>
      </c>
      <c r="CZ28" s="303">
        <f t="shared" si="543"/>
        <v>3763.649523</v>
      </c>
      <c r="DA28" s="334">
        <f t="shared" si="544"/>
        <v>7497.036511</v>
      </c>
      <c r="DB28" s="334">
        <f t="shared" si="545"/>
        <v>7431.501937</v>
      </c>
      <c r="DC28" s="303">
        <f t="shared" si="546"/>
        <v>14928.53845</v>
      </c>
      <c r="DD28" s="303">
        <f t="shared" si="547"/>
        <v>8067.586305</v>
      </c>
      <c r="DE28" s="334">
        <f t="shared" si="548"/>
        <v>7971.363406</v>
      </c>
      <c r="DF28" s="303">
        <f t="shared" si="549"/>
        <v>16038.94971</v>
      </c>
      <c r="DG28" s="334">
        <f t="shared" si="550"/>
        <v>8157.542601</v>
      </c>
      <c r="DH28" s="334">
        <f t="shared" si="551"/>
        <v>8082.208503</v>
      </c>
      <c r="DI28" s="303">
        <f t="shared" si="552"/>
        <v>16239.7511</v>
      </c>
      <c r="DJ28" s="303">
        <f t="shared" si="553"/>
        <v>2087.204426</v>
      </c>
      <c r="DK28" s="334">
        <f t="shared" si="554"/>
        <v>2042.722069</v>
      </c>
      <c r="DL28" s="303">
        <f t="shared" si="555"/>
        <v>4129.926495</v>
      </c>
      <c r="DM28" s="303">
        <f t="shared" si="556"/>
        <v>660.5060899</v>
      </c>
      <c r="DN28" s="303">
        <f t="shared" si="557"/>
        <v>650.7065659</v>
      </c>
      <c r="DO28" s="303">
        <f t="shared" si="558"/>
        <v>1311.212656</v>
      </c>
      <c r="DP28" s="303">
        <f t="shared" si="559"/>
        <v>6813.027099</v>
      </c>
      <c r="DQ28" s="303">
        <f t="shared" si="560"/>
        <v>5581.84472</v>
      </c>
      <c r="DR28" s="303">
        <f t="shared" si="561"/>
        <v>4110.525918</v>
      </c>
      <c r="DS28" s="303">
        <f t="shared" si="562"/>
        <v>3778.934567</v>
      </c>
      <c r="DT28" s="303">
        <f t="shared" si="563"/>
        <v>167.2176686</v>
      </c>
      <c r="DU28" s="303">
        <f t="shared" si="564"/>
        <v>185.6230185</v>
      </c>
      <c r="DV28" s="303">
        <f t="shared" si="565"/>
        <v>352.8406871</v>
      </c>
      <c r="DW28" s="333">
        <f>I28*DW135/100</f>
        <v>278.5535368</v>
      </c>
      <c r="DX28" s="303">
        <f>I28*DX135/100</f>
        <v>667.9551045</v>
      </c>
      <c r="DY28" s="303">
        <f t="shared" ref="DY28:DZ28" si="566">1.48*CF28/100</f>
        <v>129.1757674</v>
      </c>
      <c r="DZ28" s="303">
        <f t="shared" si="566"/>
        <v>127.6066356</v>
      </c>
      <c r="EA28" s="303">
        <f t="shared" si="567"/>
        <v>256.782403</v>
      </c>
      <c r="EB28" s="333">
        <f t="shared" ref="EB28:EC28" si="568">19.74*CF28/100</f>
        <v>1722.925439</v>
      </c>
      <c r="EC28" s="333">
        <f t="shared" si="568"/>
        <v>1701.996612</v>
      </c>
      <c r="ED28" s="333">
        <f t="shared" si="569"/>
        <v>3424.922051</v>
      </c>
      <c r="EE28" s="303"/>
      <c r="EF28" s="303">
        <f t="shared" si="570"/>
        <v>27.8368109</v>
      </c>
      <c r="EG28" s="303">
        <f t="shared" si="571"/>
        <v>21.25650694</v>
      </c>
      <c r="EH28" s="303">
        <f>I28*EH135/100</f>
        <v>137.4456396</v>
      </c>
      <c r="EI28" s="303">
        <f t="shared" si="572"/>
        <v>37.78934567</v>
      </c>
    </row>
    <row r="29" ht="14.25" customHeight="1">
      <c r="A29" s="39"/>
      <c r="B29" s="40">
        <v>5.0</v>
      </c>
      <c r="C29" s="41" t="s">
        <v>68</v>
      </c>
      <c r="D29" s="298">
        <v>2651.0</v>
      </c>
      <c r="E29" s="299">
        <v>2505.0</v>
      </c>
      <c r="F29" s="299">
        <v>5156.0</v>
      </c>
      <c r="G29" s="300">
        <f t="shared" ref="G29:I29" si="573">D29/D132*100</f>
        <v>0.4212490009</v>
      </c>
      <c r="H29" s="300">
        <f t="shared" si="573"/>
        <v>0.4096664939</v>
      </c>
      <c r="I29" s="301">
        <f t="shared" si="573"/>
        <v>0.4155410415</v>
      </c>
      <c r="J29" s="302">
        <f t="shared" ref="J29:K29" si="574">G29*J134/100</f>
        <v>2719.54985</v>
      </c>
      <c r="K29" s="302">
        <f t="shared" si="574"/>
        <v>2586.372056</v>
      </c>
      <c r="L29" s="299">
        <f t="shared" si="467"/>
        <v>5305.921906</v>
      </c>
      <c r="M29" s="303"/>
      <c r="N29" s="303"/>
      <c r="O29" s="303"/>
      <c r="P29" s="304">
        <f>I29*P134/100</f>
        <v>101.09698</v>
      </c>
      <c r="Q29" s="331">
        <f>I29*Q134/100</f>
        <v>100.4986009</v>
      </c>
      <c r="R29" s="304">
        <f t="shared" ref="R29:S29" si="575">G29*R134/100</f>
        <v>49.28689999</v>
      </c>
      <c r="S29" s="332">
        <f t="shared" si="575"/>
        <v>46.87329443</v>
      </c>
      <c r="T29" s="303">
        <f t="shared" si="469"/>
        <v>96.16019442</v>
      </c>
      <c r="U29" s="303">
        <f t="shared" ref="U29:V29" si="576">G29*U134/100</f>
        <v>47.61502148</v>
      </c>
      <c r="V29" s="303">
        <f t="shared" si="576"/>
        <v>44.99269287</v>
      </c>
      <c r="W29" s="303">
        <f t="shared" si="471"/>
        <v>92.60771435</v>
      </c>
      <c r="X29" s="331">
        <f t="shared" ref="X29:Y29" si="577">G29*X134/100</f>
        <v>50.15811854</v>
      </c>
      <c r="Y29" s="332">
        <f t="shared" si="577"/>
        <v>47.22225675</v>
      </c>
      <c r="Z29" s="303">
        <f t="shared" si="473"/>
        <v>97.38037528</v>
      </c>
      <c r="AA29" s="303">
        <f t="shared" ref="AA29:AB29" si="578">G29*AA134/100</f>
        <v>100.8722858</v>
      </c>
      <c r="AB29" s="303">
        <f t="shared" si="578"/>
        <v>94.69850672</v>
      </c>
      <c r="AC29" s="303">
        <f t="shared" si="475"/>
        <v>195.5707925</v>
      </c>
      <c r="AD29" s="333">
        <f t="shared" si="476"/>
        <v>151.7170402</v>
      </c>
      <c r="AE29" s="303">
        <f t="shared" si="477"/>
        <v>142.0067934</v>
      </c>
      <c r="AF29" s="303">
        <f t="shared" si="478"/>
        <v>293.7238336</v>
      </c>
      <c r="AG29" s="334">
        <f t="shared" si="479"/>
        <v>252.6019634</v>
      </c>
      <c r="AH29" s="303">
        <f t="shared" si="480"/>
        <v>235.0830208</v>
      </c>
      <c r="AI29" s="303">
        <f t="shared" si="481"/>
        <v>487.6849842</v>
      </c>
      <c r="AJ29" s="304">
        <f t="shared" si="482"/>
        <v>202.4438449</v>
      </c>
      <c r="AK29" s="304">
        <f t="shared" si="483"/>
        <v>187.8607641</v>
      </c>
      <c r="AL29" s="303">
        <f t="shared" si="484"/>
        <v>390.3046089</v>
      </c>
      <c r="AM29" s="331">
        <f t="shared" si="485"/>
        <v>98.89662794</v>
      </c>
      <c r="AN29" s="331">
        <f t="shared" si="486"/>
        <v>90.46255517</v>
      </c>
      <c r="AO29" s="304">
        <f t="shared" si="487"/>
        <v>189.3591831</v>
      </c>
      <c r="AP29" s="303">
        <f t="shared" si="488"/>
        <v>48.74693438</v>
      </c>
      <c r="AQ29" s="303">
        <f t="shared" si="489"/>
        <v>44.44881458</v>
      </c>
      <c r="AR29" s="303">
        <f t="shared" si="490"/>
        <v>93.19574897</v>
      </c>
      <c r="AS29" s="303">
        <f t="shared" si="491"/>
        <v>48.46048506</v>
      </c>
      <c r="AT29" s="303">
        <f t="shared" si="492"/>
        <v>44.21120802</v>
      </c>
      <c r="AU29" s="303">
        <f t="shared" si="493"/>
        <v>92.67169308</v>
      </c>
      <c r="AV29" s="303">
        <f t="shared" si="494"/>
        <v>48.30883542</v>
      </c>
      <c r="AW29" s="333">
        <f t="shared" si="495"/>
        <v>44.19072469</v>
      </c>
      <c r="AX29" s="303">
        <f t="shared" si="496"/>
        <v>92.49956012</v>
      </c>
      <c r="AY29" s="303">
        <f t="shared" ref="AY29:AZ29" si="579">G29*AY134/100</f>
        <v>48.19931068</v>
      </c>
      <c r="AZ29" s="303">
        <f t="shared" si="579"/>
        <v>44.260368</v>
      </c>
      <c r="BA29" s="303">
        <f t="shared" si="498"/>
        <v>92.45967868</v>
      </c>
      <c r="BB29" s="334">
        <f t="shared" si="499"/>
        <v>47.99711116</v>
      </c>
      <c r="BC29" s="303">
        <f t="shared" si="500"/>
        <v>44.22349801</v>
      </c>
      <c r="BD29" s="303">
        <f t="shared" si="501"/>
        <v>92.22060918</v>
      </c>
      <c r="BE29" s="303">
        <f t="shared" si="502"/>
        <v>47.49161236</v>
      </c>
      <c r="BF29" s="334">
        <f t="shared" si="503"/>
        <v>43.85889483</v>
      </c>
      <c r="BG29" s="303">
        <f t="shared" si="504"/>
        <v>91.35050719</v>
      </c>
      <c r="BH29" s="334">
        <f t="shared" si="505"/>
        <v>511.1351127</v>
      </c>
      <c r="BI29" s="334">
        <f t="shared" si="506"/>
        <v>469.7850518</v>
      </c>
      <c r="BJ29" s="303">
        <f t="shared" si="507"/>
        <v>980.9201646</v>
      </c>
      <c r="BK29" s="332">
        <f t="shared" si="508"/>
        <v>425.4783409</v>
      </c>
      <c r="BL29" s="304">
        <f t="shared" si="509"/>
        <v>390.8996718</v>
      </c>
      <c r="BM29" s="304">
        <f t="shared" si="510"/>
        <v>816.3780126</v>
      </c>
      <c r="BN29" s="303">
        <v>474.0</v>
      </c>
      <c r="BO29" s="303">
        <v>298.0</v>
      </c>
      <c r="BP29" s="303">
        <f t="shared" si="511"/>
        <v>772</v>
      </c>
      <c r="BQ29" s="334">
        <f t="shared" si="512"/>
        <v>408.471786</v>
      </c>
      <c r="BR29" s="303">
        <f t="shared" si="513"/>
        <v>385.9757918</v>
      </c>
      <c r="BS29" s="303">
        <f t="shared" si="514"/>
        <v>794.4475778</v>
      </c>
      <c r="BT29" s="303">
        <f t="shared" ref="BT29:BU29" si="580">G29*BT134/100</f>
        <v>365.6188578</v>
      </c>
      <c r="BU29" s="303">
        <f t="shared" si="580"/>
        <v>336.9343045</v>
      </c>
      <c r="BV29" s="303">
        <f t="shared" si="516"/>
        <v>702.5531624</v>
      </c>
      <c r="BW29" s="303">
        <f t="shared" ref="BW29:BX29" si="581">G29*BW134/100</f>
        <v>139.5471565</v>
      </c>
      <c r="BX29" s="303">
        <f t="shared" si="581"/>
        <v>128.8155323</v>
      </c>
      <c r="BY29" s="303">
        <f t="shared" si="518"/>
        <v>268.3626889</v>
      </c>
      <c r="BZ29" s="333">
        <f t="shared" ref="BZ29:CA29" si="582">G29*BZ134/100</f>
        <v>129.8752795</v>
      </c>
      <c r="CA29" s="333">
        <f t="shared" si="582"/>
        <v>119.6349062</v>
      </c>
      <c r="CB29" s="303">
        <f t="shared" si="520"/>
        <v>249.5101857</v>
      </c>
      <c r="CC29" s="334">
        <f t="shared" ref="CC29:CD29" si="583">G29*CC134/100</f>
        <v>269.422436</v>
      </c>
      <c r="CD29" s="334">
        <f t="shared" si="583"/>
        <v>248.4504385</v>
      </c>
      <c r="CE29" s="303">
        <f t="shared" si="522"/>
        <v>517.8728745</v>
      </c>
      <c r="CF29" s="303">
        <f t="shared" si="523"/>
        <v>1986.791425</v>
      </c>
      <c r="CG29" s="303">
        <f t="shared" si="524"/>
        <v>1910.676334</v>
      </c>
      <c r="CH29" s="303">
        <f t="shared" si="525"/>
        <v>3897.467759</v>
      </c>
      <c r="CI29" s="303">
        <f t="shared" si="526"/>
        <v>904.8849788</v>
      </c>
      <c r="CJ29" s="334">
        <f t="shared" si="527"/>
        <v>834.2612348</v>
      </c>
      <c r="CK29" s="303">
        <f t="shared" si="528"/>
        <v>1739.146214</v>
      </c>
      <c r="CL29" s="333">
        <f t="shared" si="529"/>
        <v>1737.513117</v>
      </c>
      <c r="CM29" s="303">
        <f t="shared" si="530"/>
        <v>1672.938674</v>
      </c>
      <c r="CN29" s="303">
        <f t="shared" si="531"/>
        <v>3410.451791</v>
      </c>
      <c r="CO29" s="333">
        <f t="shared" si="532"/>
        <v>77.15175452</v>
      </c>
      <c r="CP29" s="303">
        <f t="shared" si="533"/>
        <v>79.1721466</v>
      </c>
      <c r="CQ29" s="303">
        <f t="shared" si="534"/>
        <v>156.3239011</v>
      </c>
      <c r="CR29" s="333">
        <f t="shared" si="535"/>
        <v>587.8993182</v>
      </c>
      <c r="CS29" s="303">
        <f t="shared" si="536"/>
        <v>560.5179869</v>
      </c>
      <c r="CT29" s="303">
        <f t="shared" si="537"/>
        <v>1148.417305</v>
      </c>
      <c r="CU29" s="303">
        <f t="shared" si="538"/>
        <v>684.921388</v>
      </c>
      <c r="CV29" s="303">
        <f t="shared" si="539"/>
        <v>674.5445588</v>
      </c>
      <c r="CW29" s="303">
        <f t="shared" si="540"/>
        <v>1359.465947</v>
      </c>
      <c r="CX29" s="303">
        <f t="shared" si="541"/>
        <v>433.7432463</v>
      </c>
      <c r="CY29" s="303">
        <f t="shared" si="542"/>
        <v>411.780373</v>
      </c>
      <c r="CZ29" s="303">
        <f t="shared" si="543"/>
        <v>845.5236192</v>
      </c>
      <c r="DA29" s="334">
        <f t="shared" si="544"/>
        <v>1706.563952</v>
      </c>
      <c r="DB29" s="334">
        <f t="shared" si="545"/>
        <v>1646.842919</v>
      </c>
      <c r="DC29" s="303">
        <f t="shared" si="546"/>
        <v>3353.406871</v>
      </c>
      <c r="DD29" s="303">
        <f t="shared" si="547"/>
        <v>1836.439232</v>
      </c>
      <c r="DE29" s="334">
        <f t="shared" si="548"/>
        <v>1766.477825</v>
      </c>
      <c r="DF29" s="303">
        <f t="shared" si="549"/>
        <v>3602.917057</v>
      </c>
      <c r="DG29" s="334">
        <f t="shared" si="550"/>
        <v>1856.916146</v>
      </c>
      <c r="DH29" s="334">
        <f t="shared" si="551"/>
        <v>1791.041428</v>
      </c>
      <c r="DI29" s="303">
        <f t="shared" si="552"/>
        <v>3647.957574</v>
      </c>
      <c r="DJ29" s="303">
        <f t="shared" si="553"/>
        <v>475.1141106</v>
      </c>
      <c r="DK29" s="334">
        <f t="shared" si="554"/>
        <v>452.6732824</v>
      </c>
      <c r="DL29" s="303">
        <f t="shared" si="555"/>
        <v>927.787393</v>
      </c>
      <c r="DM29" s="303">
        <f t="shared" si="556"/>
        <v>150.3521934</v>
      </c>
      <c r="DN29" s="303">
        <f t="shared" si="557"/>
        <v>144.1985092</v>
      </c>
      <c r="DO29" s="303">
        <f t="shared" si="558"/>
        <v>294.5507026</v>
      </c>
      <c r="DP29" s="303">
        <f t="shared" si="559"/>
        <v>1530.564304</v>
      </c>
      <c r="DQ29" s="303">
        <f t="shared" si="560"/>
        <v>1253.975972</v>
      </c>
      <c r="DR29" s="303">
        <f t="shared" si="561"/>
        <v>923.4403667</v>
      </c>
      <c r="DS29" s="303">
        <f t="shared" si="562"/>
        <v>848.9475049</v>
      </c>
      <c r="DT29" s="303">
        <f t="shared" si="563"/>
        <v>38.06405972</v>
      </c>
      <c r="DU29" s="303">
        <f t="shared" si="564"/>
        <v>41.13461265</v>
      </c>
      <c r="DV29" s="303">
        <f t="shared" si="565"/>
        <v>79.19867237</v>
      </c>
      <c r="DW29" s="333">
        <f>I29*DW135/100</f>
        <v>62.58048085</v>
      </c>
      <c r="DX29" s="303">
        <f>I29*DX135/100</f>
        <v>150.0643363</v>
      </c>
      <c r="DY29" s="303">
        <f t="shared" ref="DY29:DZ29" si="584">1.48*CF29/100</f>
        <v>29.40451309</v>
      </c>
      <c r="DZ29" s="303">
        <f t="shared" si="584"/>
        <v>28.27800974</v>
      </c>
      <c r="EA29" s="303">
        <f t="shared" si="567"/>
        <v>57.68252284</v>
      </c>
      <c r="EB29" s="333">
        <f t="shared" ref="EB29:EC29" si="585">19.74*CF29/100</f>
        <v>392.1926274</v>
      </c>
      <c r="EC29" s="333">
        <f t="shared" si="585"/>
        <v>377.1675083</v>
      </c>
      <c r="ED29" s="333">
        <f t="shared" si="569"/>
        <v>769.3601357</v>
      </c>
      <c r="EE29" s="303"/>
      <c r="EF29" s="303">
        <f t="shared" si="570"/>
        <v>6.25361216</v>
      </c>
      <c r="EG29" s="303">
        <f t="shared" si="571"/>
        <v>4.775329715</v>
      </c>
      <c r="EH29" s="303">
        <f>I29*EH135/100</f>
        <v>30.8788548</v>
      </c>
      <c r="EI29" s="303">
        <f t="shared" si="572"/>
        <v>8.489475049</v>
      </c>
    </row>
    <row r="30" ht="14.25" customHeight="1">
      <c r="A30" s="39"/>
      <c r="B30" s="40"/>
      <c r="C30" s="41"/>
      <c r="D30" s="326">
        <v>33658.0</v>
      </c>
      <c r="E30" s="327">
        <v>32400.0</v>
      </c>
      <c r="F30" s="327">
        <v>66058.0</v>
      </c>
      <c r="G30" s="328"/>
      <c r="H30" s="328"/>
      <c r="I30" s="335"/>
      <c r="J30" s="327">
        <f t="shared" ref="J30:L30" si="586">SUM(J27:J29)</f>
        <v>34528.33227</v>
      </c>
      <c r="K30" s="327">
        <f t="shared" si="586"/>
        <v>33452.47689</v>
      </c>
      <c r="L30" s="327">
        <f t="shared" si="586"/>
        <v>67980.80916</v>
      </c>
      <c r="M30" s="303"/>
      <c r="N30" s="303"/>
      <c r="O30" s="303"/>
      <c r="P30" s="330">
        <f t="shared" ref="P30:ED30" si="587">SUM(P27:P29)</f>
        <v>1295.241331</v>
      </c>
      <c r="Q30" s="330">
        <f t="shared" si="587"/>
        <v>1287.574976</v>
      </c>
      <c r="R30" s="330">
        <f t="shared" si="587"/>
        <v>625.7632892</v>
      </c>
      <c r="S30" s="330">
        <f t="shared" si="587"/>
        <v>606.2653651</v>
      </c>
      <c r="T30" s="330">
        <f t="shared" si="587"/>
        <v>1232.028654</v>
      </c>
      <c r="U30" s="330">
        <f t="shared" si="587"/>
        <v>604.5365495</v>
      </c>
      <c r="V30" s="330">
        <f t="shared" si="587"/>
        <v>581.9414168</v>
      </c>
      <c r="W30" s="330">
        <f t="shared" si="587"/>
        <v>1186.477966</v>
      </c>
      <c r="X30" s="330">
        <f t="shared" si="587"/>
        <v>636.824577</v>
      </c>
      <c r="Y30" s="330">
        <f t="shared" si="587"/>
        <v>610.7788897</v>
      </c>
      <c r="Z30" s="330">
        <f t="shared" si="587"/>
        <v>1247.603467</v>
      </c>
      <c r="AA30" s="330">
        <f t="shared" si="587"/>
        <v>1280.708938</v>
      </c>
      <c r="AB30" s="330">
        <f t="shared" si="587"/>
        <v>1224.842961</v>
      </c>
      <c r="AC30" s="330">
        <f t="shared" si="587"/>
        <v>2505.551899</v>
      </c>
      <c r="AD30" s="330">
        <f t="shared" si="587"/>
        <v>1926.251278</v>
      </c>
      <c r="AE30" s="330">
        <f t="shared" si="587"/>
        <v>1836.734574</v>
      </c>
      <c r="AF30" s="330">
        <f t="shared" si="587"/>
        <v>3762.985852</v>
      </c>
      <c r="AG30" s="330">
        <f t="shared" si="587"/>
        <v>3207.120665</v>
      </c>
      <c r="AH30" s="330">
        <f t="shared" si="587"/>
        <v>3040.594761</v>
      </c>
      <c r="AI30" s="330">
        <f t="shared" si="587"/>
        <v>6247.715426</v>
      </c>
      <c r="AJ30" s="330">
        <f t="shared" si="587"/>
        <v>2570.296088</v>
      </c>
      <c r="AK30" s="330">
        <f t="shared" si="587"/>
        <v>2429.815871</v>
      </c>
      <c r="AL30" s="330">
        <f t="shared" si="587"/>
        <v>5000.111959</v>
      </c>
      <c r="AM30" s="330">
        <f t="shared" si="587"/>
        <v>1255.625312</v>
      </c>
      <c r="AN30" s="330">
        <f t="shared" si="587"/>
        <v>1170.054606</v>
      </c>
      <c r="AO30" s="330">
        <f t="shared" si="587"/>
        <v>2425.679918</v>
      </c>
      <c r="AP30" s="330">
        <f t="shared" si="587"/>
        <v>618.9077018</v>
      </c>
      <c r="AQ30" s="330">
        <f t="shared" si="587"/>
        <v>574.9068234</v>
      </c>
      <c r="AR30" s="330">
        <f t="shared" si="587"/>
        <v>1193.814525</v>
      </c>
      <c r="AS30" s="330">
        <f t="shared" si="587"/>
        <v>615.2708436</v>
      </c>
      <c r="AT30" s="330">
        <f t="shared" si="587"/>
        <v>571.8335887</v>
      </c>
      <c r="AU30" s="330">
        <f t="shared" si="587"/>
        <v>1187.104432</v>
      </c>
      <c r="AV30" s="330">
        <f t="shared" si="587"/>
        <v>613.345448</v>
      </c>
      <c r="AW30" s="330">
        <f t="shared" si="587"/>
        <v>571.5686547</v>
      </c>
      <c r="AX30" s="330">
        <f t="shared" si="587"/>
        <v>1184.914103</v>
      </c>
      <c r="AY30" s="330">
        <f t="shared" si="587"/>
        <v>611.9548846</v>
      </c>
      <c r="AZ30" s="330">
        <f t="shared" si="587"/>
        <v>572.4694304</v>
      </c>
      <c r="BA30" s="330">
        <f t="shared" si="587"/>
        <v>1184.424315</v>
      </c>
      <c r="BB30" s="330">
        <f t="shared" si="587"/>
        <v>609.3876905</v>
      </c>
      <c r="BC30" s="330">
        <f t="shared" si="587"/>
        <v>571.9925491</v>
      </c>
      <c r="BD30" s="330">
        <f t="shared" si="587"/>
        <v>1181.38024</v>
      </c>
      <c r="BE30" s="330">
        <f t="shared" si="587"/>
        <v>602.9697053</v>
      </c>
      <c r="BF30" s="330">
        <f t="shared" si="587"/>
        <v>567.2767236</v>
      </c>
      <c r="BG30" s="330">
        <f t="shared" si="587"/>
        <v>1170.246429</v>
      </c>
      <c r="BH30" s="330">
        <f t="shared" si="587"/>
        <v>6489.54569</v>
      </c>
      <c r="BI30" s="330">
        <f t="shared" si="587"/>
        <v>6076.261748</v>
      </c>
      <c r="BJ30" s="330">
        <f t="shared" si="587"/>
        <v>12565.80744</v>
      </c>
      <c r="BK30" s="330">
        <f t="shared" si="587"/>
        <v>5402.018105</v>
      </c>
      <c r="BL30" s="330">
        <f t="shared" si="587"/>
        <v>5055.947851</v>
      </c>
      <c r="BM30" s="330">
        <f t="shared" si="587"/>
        <v>10457.96596</v>
      </c>
      <c r="BN30" s="330">
        <f t="shared" si="587"/>
        <v>6671</v>
      </c>
      <c r="BO30" s="330">
        <f t="shared" si="587"/>
        <v>3999</v>
      </c>
      <c r="BP30" s="330">
        <f t="shared" si="587"/>
        <v>10670</v>
      </c>
      <c r="BQ30" s="330">
        <f t="shared" si="587"/>
        <v>5593.648704</v>
      </c>
      <c r="BR30" s="330">
        <f t="shared" si="587"/>
        <v>5386.940247</v>
      </c>
      <c r="BS30" s="330">
        <f t="shared" si="587"/>
        <v>10980.58895</v>
      </c>
      <c r="BT30" s="330">
        <f t="shared" si="587"/>
        <v>4642.021696</v>
      </c>
      <c r="BU30" s="330">
        <f t="shared" si="587"/>
        <v>4357.952681</v>
      </c>
      <c r="BV30" s="330">
        <f t="shared" si="587"/>
        <v>8999.974378</v>
      </c>
      <c r="BW30" s="330">
        <f t="shared" si="587"/>
        <v>1771.738285</v>
      </c>
      <c r="BX30" s="330">
        <f t="shared" si="587"/>
        <v>1666.117065</v>
      </c>
      <c r="BY30" s="330">
        <f t="shared" si="587"/>
        <v>3437.85535</v>
      </c>
      <c r="BZ30" s="330">
        <f t="shared" si="587"/>
        <v>1648.940836</v>
      </c>
      <c r="CA30" s="330">
        <f t="shared" si="587"/>
        <v>1547.373637</v>
      </c>
      <c r="CB30" s="330">
        <f t="shared" si="587"/>
        <v>3196.314473</v>
      </c>
      <c r="CC30" s="330">
        <f t="shared" si="587"/>
        <v>3420.679121</v>
      </c>
      <c r="CD30" s="330">
        <f t="shared" si="587"/>
        <v>3213.490702</v>
      </c>
      <c r="CE30" s="330">
        <f t="shared" si="587"/>
        <v>6634.169823</v>
      </c>
      <c r="CF30" s="330">
        <f t="shared" si="587"/>
        <v>25224.98144</v>
      </c>
      <c r="CG30" s="330">
        <f t="shared" si="587"/>
        <v>24712.93941</v>
      </c>
      <c r="CH30" s="330">
        <f t="shared" si="587"/>
        <v>49937.92085</v>
      </c>
      <c r="CI30" s="330">
        <f t="shared" si="587"/>
        <v>11488.72826</v>
      </c>
      <c r="CJ30" s="330">
        <f t="shared" si="587"/>
        <v>10790.44471</v>
      </c>
      <c r="CK30" s="330">
        <f t="shared" si="587"/>
        <v>22279.17297</v>
      </c>
      <c r="CL30" s="330">
        <f t="shared" si="587"/>
        <v>22060.05903</v>
      </c>
      <c r="CM30" s="330">
        <f t="shared" si="587"/>
        <v>21638.0092</v>
      </c>
      <c r="CN30" s="330">
        <f t="shared" si="587"/>
        <v>43698.06823</v>
      </c>
      <c r="CO30" s="330">
        <f t="shared" si="587"/>
        <v>979.5449843</v>
      </c>
      <c r="CP30" s="330">
        <f t="shared" si="587"/>
        <v>1024.022974</v>
      </c>
      <c r="CQ30" s="330">
        <f t="shared" si="587"/>
        <v>2003.567958</v>
      </c>
      <c r="CR30" s="330">
        <f t="shared" si="587"/>
        <v>7464.170219</v>
      </c>
      <c r="CS30" s="330">
        <f t="shared" si="587"/>
        <v>7249.813483</v>
      </c>
      <c r="CT30" s="330">
        <f t="shared" si="587"/>
        <v>14713.9837</v>
      </c>
      <c r="CU30" s="330">
        <f t="shared" si="587"/>
        <v>8695.995503</v>
      </c>
      <c r="CV30" s="330">
        <f t="shared" si="587"/>
        <v>8724.648186</v>
      </c>
      <c r="CW30" s="330">
        <f t="shared" si="587"/>
        <v>17420.64369</v>
      </c>
      <c r="CX30" s="330">
        <f t="shared" si="587"/>
        <v>5506.952163</v>
      </c>
      <c r="CY30" s="330">
        <f t="shared" si="587"/>
        <v>5326.02159</v>
      </c>
      <c r="CZ30" s="330">
        <f t="shared" si="587"/>
        <v>10832.97375</v>
      </c>
      <c r="DA30" s="330">
        <f t="shared" si="587"/>
        <v>21667.11788</v>
      </c>
      <c r="DB30" s="330">
        <f t="shared" si="587"/>
        <v>21300.48326</v>
      </c>
      <c r="DC30" s="330">
        <f t="shared" si="587"/>
        <v>42967.60114</v>
      </c>
      <c r="DD30" s="330">
        <f t="shared" si="587"/>
        <v>23316.05872</v>
      </c>
      <c r="DE30" s="330">
        <f t="shared" si="587"/>
        <v>22847.8569</v>
      </c>
      <c r="DF30" s="330">
        <f t="shared" si="587"/>
        <v>46163.91562</v>
      </c>
      <c r="DG30" s="330">
        <f t="shared" si="587"/>
        <v>23576.0406</v>
      </c>
      <c r="DH30" s="330">
        <f t="shared" si="587"/>
        <v>23165.56577</v>
      </c>
      <c r="DI30" s="330">
        <f t="shared" si="587"/>
        <v>46741.60638</v>
      </c>
      <c r="DJ30" s="330">
        <f t="shared" si="587"/>
        <v>6032.210764</v>
      </c>
      <c r="DK30" s="330">
        <f t="shared" si="587"/>
        <v>5854.935868</v>
      </c>
      <c r="DL30" s="330">
        <f t="shared" si="587"/>
        <v>11887.14663</v>
      </c>
      <c r="DM30" s="330">
        <f t="shared" si="587"/>
        <v>1908.922718</v>
      </c>
      <c r="DN30" s="330">
        <f t="shared" si="587"/>
        <v>1865.082514</v>
      </c>
      <c r="DO30" s="330">
        <f t="shared" si="587"/>
        <v>3774.005232</v>
      </c>
      <c r="DP30" s="330">
        <f t="shared" si="587"/>
        <v>19609.97575</v>
      </c>
      <c r="DQ30" s="330">
        <f t="shared" si="587"/>
        <v>16066.2563</v>
      </c>
      <c r="DR30" s="330">
        <f t="shared" si="587"/>
        <v>11831.35079</v>
      </c>
      <c r="DS30" s="330">
        <f t="shared" si="587"/>
        <v>10876.92947</v>
      </c>
      <c r="DT30" s="330">
        <f t="shared" si="587"/>
        <v>483.2742822</v>
      </c>
      <c r="DU30" s="330">
        <f t="shared" si="587"/>
        <v>532.0404989</v>
      </c>
      <c r="DV30" s="330">
        <f t="shared" si="587"/>
        <v>1015.314781</v>
      </c>
      <c r="DW30" s="330">
        <f t="shared" si="587"/>
        <v>801.7729644</v>
      </c>
      <c r="DX30" s="330">
        <f t="shared" si="587"/>
        <v>1922.604719</v>
      </c>
      <c r="DY30" s="330">
        <f t="shared" si="587"/>
        <v>373.3297253</v>
      </c>
      <c r="DZ30" s="330">
        <f t="shared" si="587"/>
        <v>365.7515033</v>
      </c>
      <c r="EA30" s="330">
        <f t="shared" si="587"/>
        <v>739.0812286</v>
      </c>
      <c r="EB30" s="330">
        <f t="shared" si="587"/>
        <v>4979.411336</v>
      </c>
      <c r="EC30" s="330">
        <f t="shared" si="587"/>
        <v>4878.33424</v>
      </c>
      <c r="ED30" s="330">
        <f t="shared" si="587"/>
        <v>9857.745576</v>
      </c>
      <c r="EE30" s="330">
        <v>330.0</v>
      </c>
      <c r="EF30" s="330">
        <f t="shared" ref="EF30:EI30" si="588">SUM(EF27:EF29)</f>
        <v>80.12285562</v>
      </c>
      <c r="EG30" s="330">
        <f t="shared" si="588"/>
        <v>61.18272824</v>
      </c>
      <c r="EH30" s="330">
        <f t="shared" si="588"/>
        <v>395.6158631</v>
      </c>
      <c r="EI30" s="330">
        <f t="shared" si="588"/>
        <v>108.7692947</v>
      </c>
    </row>
    <row r="31" ht="14.25" customHeight="1">
      <c r="A31" s="39"/>
      <c r="B31" s="56" t="s">
        <v>69</v>
      </c>
      <c r="C31" s="336"/>
      <c r="D31" s="321"/>
      <c r="E31" s="322"/>
      <c r="F31" s="322"/>
      <c r="G31" s="323"/>
      <c r="H31" s="323"/>
      <c r="I31" s="301"/>
      <c r="J31" s="322"/>
      <c r="K31" s="324"/>
      <c r="L31" s="322"/>
      <c r="M31" s="303"/>
      <c r="N31" s="303"/>
      <c r="O31" s="325"/>
      <c r="P31" s="325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4"/>
      <c r="AK31" s="304"/>
      <c r="AL31" s="303"/>
      <c r="AM31" s="304"/>
      <c r="AN31" s="304"/>
      <c r="AO31" s="304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4"/>
      <c r="BL31" s="304"/>
      <c r="BM31" s="304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3"/>
      <c r="DA31" s="303"/>
      <c r="DB31" s="303"/>
      <c r="DC31" s="303"/>
      <c r="DD31" s="303"/>
      <c r="DE31" s="303"/>
      <c r="DF31" s="303"/>
      <c r="DG31" s="303"/>
      <c r="DH31" s="303"/>
      <c r="DI31" s="303"/>
      <c r="DJ31" s="303"/>
      <c r="DK31" s="303"/>
      <c r="DL31" s="303"/>
      <c r="DM31" s="303"/>
      <c r="DN31" s="303"/>
      <c r="DO31" s="303"/>
      <c r="DP31" s="303"/>
      <c r="DQ31" s="303"/>
      <c r="DR31" s="303"/>
      <c r="DS31" s="303"/>
      <c r="DT31" s="303"/>
      <c r="DU31" s="303"/>
      <c r="DV31" s="303"/>
      <c r="DW31" s="303"/>
      <c r="DX31" s="303"/>
      <c r="DY31" s="303"/>
      <c r="DZ31" s="303"/>
      <c r="EA31" s="303"/>
      <c r="EB31" s="303"/>
      <c r="EC31" s="303"/>
      <c r="ED31" s="303"/>
      <c r="EE31" s="303"/>
      <c r="EF31" s="303"/>
      <c r="EG31" s="303"/>
      <c r="EH31" s="303"/>
      <c r="EI31" s="303"/>
    </row>
    <row r="32" ht="14.25" customHeight="1">
      <c r="A32" s="39"/>
      <c r="B32" s="40">
        <v>6.0</v>
      </c>
      <c r="C32" s="41" t="s">
        <v>69</v>
      </c>
      <c r="D32" s="298">
        <v>13304.0</v>
      </c>
      <c r="E32" s="299">
        <v>13602.0</v>
      </c>
      <c r="F32" s="299">
        <v>26906.0</v>
      </c>
      <c r="G32" s="300">
        <f t="shared" ref="G32:I32" si="589">D32/D132*100</f>
        <v>2.114031199</v>
      </c>
      <c r="H32" s="300">
        <f t="shared" si="589"/>
        <v>2.224464531</v>
      </c>
      <c r="I32" s="301">
        <f t="shared" si="589"/>
        <v>2.168453697</v>
      </c>
      <c r="J32" s="302">
        <f t="shared" ref="J32:K32" si="590">G32*J134/100</f>
        <v>13648.0163</v>
      </c>
      <c r="K32" s="302">
        <f t="shared" si="590"/>
        <v>14043.84539</v>
      </c>
      <c r="L32" s="299">
        <f t="shared" ref="L32:L33" si="604">SUM(J32:K32)</f>
        <v>27691.86169</v>
      </c>
      <c r="M32" s="303"/>
      <c r="N32" s="303"/>
      <c r="O32" s="303"/>
      <c r="P32" s="303">
        <f>I32*P134/100</f>
        <v>527.5631</v>
      </c>
      <c r="Q32" s="303">
        <f>I32*Q134/100</f>
        <v>524.4405267</v>
      </c>
      <c r="R32" s="303">
        <f t="shared" ref="R32:S32" si="591">G32*R134/100</f>
        <v>247.3454988</v>
      </c>
      <c r="S32" s="303">
        <f t="shared" si="591"/>
        <v>254.519182</v>
      </c>
      <c r="T32" s="303">
        <f t="shared" ref="T32:T33" si="606">R32+S32</f>
        <v>501.8646808</v>
      </c>
      <c r="U32" s="303">
        <f t="shared" ref="U32:V32" si="592">G32*U134/100</f>
        <v>238.955204</v>
      </c>
      <c r="V32" s="303">
        <f t="shared" si="592"/>
        <v>244.3076281</v>
      </c>
      <c r="W32" s="303">
        <f t="shared" ref="W32:W33" si="608">U32+V32</f>
        <v>483.2628321</v>
      </c>
      <c r="X32" s="303">
        <f t="shared" ref="X32:Y32" si="593">G32*X134/100</f>
        <v>251.7176948</v>
      </c>
      <c r="Y32" s="303">
        <f t="shared" si="593"/>
        <v>256.4140265</v>
      </c>
      <c r="Z32" s="303">
        <f t="shared" ref="Z32:Z33" si="610">X32+Y32</f>
        <v>508.1317213</v>
      </c>
      <c r="AA32" s="303">
        <f t="shared" ref="AA32:AB32" si="594">G32*AA134/100</f>
        <v>506.2259109</v>
      </c>
      <c r="AB32" s="303">
        <f t="shared" si="594"/>
        <v>514.2072209</v>
      </c>
      <c r="AC32" s="303">
        <f t="shared" ref="AC32:AC33" si="612">AA32+AB32</f>
        <v>1020.433132</v>
      </c>
      <c r="AD32" s="303">
        <f t="shared" ref="AD32:AD33" si="613">$AD$137*J32/100</f>
        <v>761.3894766</v>
      </c>
      <c r="AE32" s="303">
        <f t="shared" ref="AE32:AE33" si="614">$AE$137*K32/100</f>
        <v>771.0883849</v>
      </c>
      <c r="AF32" s="303">
        <f t="shared" ref="AF32:AF33" si="615">AD32+AE32</f>
        <v>1532.477861</v>
      </c>
      <c r="AG32" s="303">
        <f t="shared" ref="AG32:AG33" si="616">$AG$137*J32/100</f>
        <v>1267.678808</v>
      </c>
      <c r="AH32" s="303">
        <f t="shared" ref="AH32:AH33" si="617">$AH$137*K32/100</f>
        <v>1276.486726</v>
      </c>
      <c r="AI32" s="303">
        <f t="shared" ref="AI32:AI33" si="618">AG32+AH32</f>
        <v>2544.165535</v>
      </c>
      <c r="AJ32" s="304">
        <f t="shared" ref="AJ32:AJ33" si="619">$AJ$137*J32/100</f>
        <v>1015.961114</v>
      </c>
      <c r="AK32" s="304">
        <f t="shared" ref="AK32:AK33" si="620">$AK$137*K32/100</f>
        <v>1020.0727</v>
      </c>
      <c r="AL32" s="303">
        <f t="shared" ref="AL32:AL33" si="621">AJ32+AK32</f>
        <v>2036.033813</v>
      </c>
      <c r="AM32" s="304">
        <f t="shared" ref="AM32:AM33" si="622">$AM$137*J32/100</f>
        <v>496.3111045</v>
      </c>
      <c r="AN32" s="304">
        <f t="shared" ref="AN32:AN33" si="623">$AN$137*K32/100</f>
        <v>491.2062577</v>
      </c>
      <c r="AO32" s="304">
        <f t="shared" ref="AO32:AO33" si="624">AM32+AN32</f>
        <v>987.5173622</v>
      </c>
      <c r="AP32" s="303">
        <f t="shared" ref="AP32:AP33" si="625">$AP$137*J32/100</f>
        <v>244.6356903</v>
      </c>
      <c r="AQ32" s="303">
        <f t="shared" ref="AQ32:AQ33" si="626">$AQ$137*K32/100</f>
        <v>241.3544016</v>
      </c>
      <c r="AR32" s="303">
        <f t="shared" ref="AR32:AR33" si="627">AP32+AQ32</f>
        <v>485.9900919</v>
      </c>
      <c r="AS32" s="303">
        <f t="shared" ref="AS32:AS33" si="628">$AS$137*J32/100</f>
        <v>243.1981491</v>
      </c>
      <c r="AT32" s="303">
        <f t="shared" ref="AT32:AT33" si="629">$AT$137*K32/100</f>
        <v>240.0642122</v>
      </c>
      <c r="AU32" s="303">
        <f t="shared" ref="AU32:AU33" si="630">AS32+AT32</f>
        <v>483.2623613</v>
      </c>
      <c r="AV32" s="303">
        <f t="shared" ref="AV32:AV33" si="631">$AV$137*J32/100</f>
        <v>242.4370979</v>
      </c>
      <c r="AW32" s="303">
        <f t="shared" ref="AW32:AW33" si="632">$AW$137*K32/100</f>
        <v>239.9529889</v>
      </c>
      <c r="AX32" s="303">
        <f t="shared" ref="AX32:AX33" si="633">AV32+AW32</f>
        <v>482.3900868</v>
      </c>
      <c r="AY32" s="303">
        <f t="shared" ref="AY32:AZ32" si="595">G32*AY134/100</f>
        <v>241.8874498</v>
      </c>
      <c r="AZ32" s="303">
        <f t="shared" si="595"/>
        <v>240.3311479</v>
      </c>
      <c r="BA32" s="303">
        <f t="shared" ref="BA32:BA33" si="635">AY32+AZ32</f>
        <v>482.2185977</v>
      </c>
      <c r="BB32" s="303">
        <f t="shared" ref="BB32:BB33" si="636">$BB$137*J32/100</f>
        <v>240.8727148</v>
      </c>
      <c r="BC32" s="303">
        <f t="shared" ref="BC32:BC33" si="637">$BC$137*K32/100</f>
        <v>240.1309461</v>
      </c>
      <c r="BD32" s="303">
        <f t="shared" ref="BD32:BD33" si="638">BB32+BC32</f>
        <v>481.0036609</v>
      </c>
      <c r="BE32" s="303">
        <f t="shared" ref="BE32:BE33" si="639">$BE$137*J32/100</f>
        <v>238.3358774</v>
      </c>
      <c r="BF32" s="303">
        <f t="shared" ref="BF32:BF33" si="640">$BF$137*K32/100</f>
        <v>238.1511727</v>
      </c>
      <c r="BG32" s="303">
        <f t="shared" ref="BG32:BG33" si="641">BE32+BF32</f>
        <v>476.48705</v>
      </c>
      <c r="BH32" s="303">
        <f t="shared" ref="BH32:BH33" si="642">$BH$137*J32/100</f>
        <v>2565.123176</v>
      </c>
      <c r="BI32" s="303">
        <f t="shared" ref="BI32:BI33" si="643">$BI$137*K32/100</f>
        <v>2550.904701</v>
      </c>
      <c r="BJ32" s="303">
        <f t="shared" ref="BJ32:BJ33" si="644">BH32+BI32</f>
        <v>5116.027877</v>
      </c>
      <c r="BK32" s="304">
        <f t="shared" ref="BK32:BK33" si="645">$BK$137*J32/100</f>
        <v>2135.256072</v>
      </c>
      <c r="BL32" s="304">
        <f t="shared" ref="BL32:BL33" si="646">$BL$137*K32/100</f>
        <v>2122.561811</v>
      </c>
      <c r="BM32" s="304">
        <f t="shared" ref="BM32:BM33" si="647">BK32+BL32</f>
        <v>4257.817883</v>
      </c>
      <c r="BN32" s="303">
        <v>2724.0</v>
      </c>
      <c r="BO32" s="303">
        <v>2252.0</v>
      </c>
      <c r="BP32" s="303">
        <f t="shared" ref="BP32:BP33" si="648">BN32+BO32</f>
        <v>4976</v>
      </c>
      <c r="BQ32" s="303">
        <f t="shared" ref="BQ32:BQ33" si="649">D32/F32*BS32</f>
        <v>2532.307761</v>
      </c>
      <c r="BR32" s="303">
        <f t="shared" ref="BR32:BR33" si="650">E32/F32*BS32</f>
        <v>2589.029627</v>
      </c>
      <c r="BS32" s="303">
        <f t="shared" ref="BS32:BS33" si="651">BP32/F32*L32</f>
        <v>5121.337388</v>
      </c>
      <c r="BT32" s="303">
        <f t="shared" ref="BT32:BU32" si="596">G32*BT134/100</f>
        <v>1834.852239</v>
      </c>
      <c r="BU32" s="303">
        <f t="shared" si="596"/>
        <v>1829.533098</v>
      </c>
      <c r="BV32" s="303">
        <f t="shared" ref="BV32:BV33" si="653">BT32+BU32</f>
        <v>3664.385337</v>
      </c>
      <c r="BW32" s="303">
        <f t="shared" ref="BW32:BX32" si="597">G32*BW134/100</f>
        <v>700.3151152</v>
      </c>
      <c r="BX32" s="303">
        <f t="shared" si="597"/>
        <v>699.460627</v>
      </c>
      <c r="BY32" s="303">
        <f t="shared" ref="BY32:BY33" si="655">BW32+BX32</f>
        <v>1399.775742</v>
      </c>
      <c r="BZ32" s="303">
        <f t="shared" ref="BZ32:CA32" si="598">G32*BZ134/100</f>
        <v>651.7769589</v>
      </c>
      <c r="CA32" s="303">
        <f t="shared" si="598"/>
        <v>649.6103769</v>
      </c>
      <c r="CB32" s="303">
        <f t="shared" ref="CB32:CB33" si="657">BZ32+CA32</f>
        <v>1301.387336</v>
      </c>
      <c r="CC32" s="303">
        <f t="shared" ref="CC32:CD32" si="599">G32*CC134/100</f>
        <v>1352.092074</v>
      </c>
      <c r="CD32" s="303">
        <f t="shared" si="599"/>
        <v>1349.071004</v>
      </c>
      <c r="CE32" s="303">
        <f t="shared" ref="CE32:CE33" si="659">CC32+CD32</f>
        <v>2701.163078</v>
      </c>
      <c r="CF32" s="303">
        <f t="shared" ref="CF32:CF33" si="660">$CF$137*J32/100</f>
        <v>9970.680167</v>
      </c>
      <c r="CG32" s="303">
        <f t="shared" ref="CG32:CG33" si="661">$CG$137*K32/100</f>
        <v>10374.85808</v>
      </c>
      <c r="CH32" s="303">
        <f t="shared" ref="CH32:CH33" si="662">CF32+CG32</f>
        <v>20345.53825</v>
      </c>
      <c r="CI32" s="303">
        <f t="shared" ref="CI32:CI33" si="663">$CI$137*J32/100</f>
        <v>4541.150418</v>
      </c>
      <c r="CJ32" s="303">
        <f t="shared" ref="CJ32:CJ33" si="664">$CJ$137*K32/100</f>
        <v>4529.988549</v>
      </c>
      <c r="CK32" s="303">
        <f t="shared" ref="CK32:CK33" si="665">CI32+CJ32</f>
        <v>9071.138967</v>
      </c>
      <c r="CL32" s="303">
        <f t="shared" ref="CL32:CL33" si="666">$CL$137*J32/100</f>
        <v>8719.681065</v>
      </c>
      <c r="CM32" s="303">
        <f t="shared" ref="CM32:CM33" si="667">$CM$137*K32/100</f>
        <v>9083.956826</v>
      </c>
      <c r="CN32" s="303">
        <f t="shared" ref="CN32:CN33" si="668">CL32+CM32</f>
        <v>17803.63789</v>
      </c>
      <c r="CO32" s="303">
        <f t="shared" ref="CO32:CO33" si="669">$CO$137*J32/100</f>
        <v>387.1848141</v>
      </c>
      <c r="CP32" s="303">
        <f t="shared" ref="CP32:CP33" si="670">$CP$137*K32/100</f>
        <v>429.9000152</v>
      </c>
      <c r="CQ32" s="303">
        <f t="shared" ref="CQ32:CQ33" si="671">CO32+CP32</f>
        <v>817.0848293</v>
      </c>
      <c r="CR32" s="303">
        <f t="shared" ref="CR32:CR33" si="672">$CR$137*J32/100</f>
        <v>2950.363081</v>
      </c>
      <c r="CS32" s="303">
        <f t="shared" ref="CS32:CS33" si="673">$CS$137*K32/100</f>
        <v>3043.579105</v>
      </c>
      <c r="CT32" s="303">
        <f t="shared" ref="CT32:CT33" si="674">CR32+CS32</f>
        <v>5993.942186</v>
      </c>
      <c r="CU32" s="303">
        <f t="shared" ref="CU32:CU33" si="675">$CU$137*J32/100</f>
        <v>3437.266747</v>
      </c>
      <c r="CV32" s="303">
        <f t="shared" ref="CV32:CV33" si="676">$CV$137*K32/100</f>
        <v>3662.736562</v>
      </c>
      <c r="CW32" s="303">
        <f t="shared" ref="CW32:CW33" si="677">CU32+CV32</f>
        <v>7100.003309</v>
      </c>
      <c r="CX32" s="303">
        <f t="shared" ref="CX32:CX33" si="678">$CX$137*J32/100</f>
        <v>2176.733364</v>
      </c>
      <c r="CY32" s="303">
        <f t="shared" ref="CY32:CY33" si="679">$CY$137*K32/100</f>
        <v>2235.942768</v>
      </c>
      <c r="CZ32" s="303">
        <f t="shared" ref="CZ32:CZ33" si="680">CX32+CY32</f>
        <v>4412.676132</v>
      </c>
      <c r="DA32" s="303">
        <f t="shared" ref="DA32:DA33" si="681">$DA$137*J32/100</f>
        <v>8564.363193</v>
      </c>
      <c r="DB32" s="303">
        <f t="shared" ref="DB32:DB33" si="682">$DB$137*K32/100</f>
        <v>8942.258435</v>
      </c>
      <c r="DC32" s="303">
        <f t="shared" ref="DC32:DC33" si="683">DA32+DB32</f>
        <v>17506.62163</v>
      </c>
      <c r="DD32" s="303">
        <f t="shared" ref="DD32:DD33" si="684">$DD$137*J32/100</f>
        <v>9216.140151</v>
      </c>
      <c r="DE32" s="303">
        <f t="shared" ref="DE32:DE33" si="685">$DE$137*K32/100</f>
        <v>9591.868812</v>
      </c>
      <c r="DF32" s="303">
        <f t="shared" ref="DF32:DF33" si="686">DD32+DE32</f>
        <v>18808.00896</v>
      </c>
      <c r="DG32" s="303">
        <f t="shared" ref="DG32:DG33" si="687">$DG$137*J32/100</f>
        <v>9318.903208</v>
      </c>
      <c r="DH32" s="303">
        <f t="shared" ref="DH32:DH33" si="688">$DH$137*K32/100</f>
        <v>9725.247705</v>
      </c>
      <c r="DI32" s="303">
        <f t="shared" ref="DI32:DI33" si="689">DG32+DH32</f>
        <v>19044.15091</v>
      </c>
      <c r="DJ32" s="303">
        <f t="shared" ref="DJ32:DJ33" si="690">$DJ$137*J32/100</f>
        <v>2384.352368</v>
      </c>
      <c r="DK32" s="303">
        <f t="shared" ref="DK32:DK33" si="691">$DK$137*K32/100</f>
        <v>2457.988817</v>
      </c>
      <c r="DL32" s="303">
        <f t="shared" ref="DL32:DL33" si="692">DJ32+DK32</f>
        <v>4842.341185</v>
      </c>
      <c r="DM32" s="303">
        <f t="shared" ref="DM32:DM33" si="693">$DM$137*J32/100</f>
        <v>754.5400155</v>
      </c>
      <c r="DN32" s="303">
        <f t="shared" ref="DN32:DN33" si="694">$DN$137*K32/100</f>
        <v>782.9892702</v>
      </c>
      <c r="DO32" s="303">
        <f t="shared" ref="DO32:DO33" si="695">DM32+DN32</f>
        <v>1537.529286</v>
      </c>
      <c r="DP32" s="303">
        <f t="shared" ref="DP32:DP33" si="696">$DP$137*L32/100</f>
        <v>7988.088739</v>
      </c>
      <c r="DQ32" s="303">
        <f t="shared" ref="DQ32:DQ33" si="697">$DQ$137*L32/100</f>
        <v>6544.560927</v>
      </c>
      <c r="DR32" s="303">
        <f t="shared" ref="DR32:DR33" si="698">$DR$137*L32/100</f>
        <v>4819.4797</v>
      </c>
      <c r="DS32" s="303">
        <f t="shared" ref="DS32:DS33" si="699">16*L32/100</f>
        <v>4430.69787</v>
      </c>
      <c r="DT32" s="303">
        <f t="shared" ref="DT32:DT33" si="700">$DT$137*J32/100</f>
        <v>191.0238591</v>
      </c>
      <c r="DU32" s="303">
        <f t="shared" ref="DU32:DU33" si="701">$DU$137*K32/100</f>
        <v>223.3584835</v>
      </c>
      <c r="DV32" s="303">
        <f t="shared" ref="DV32:DV33" si="702">DT32+DU32</f>
        <v>414.3823427</v>
      </c>
      <c r="DW32" s="303">
        <f>I32*DW135/100</f>
        <v>326.5691268</v>
      </c>
      <c r="DX32" s="303">
        <f>I32*DX135/100</f>
        <v>783.0936837</v>
      </c>
      <c r="DY32" s="303">
        <f t="shared" ref="DY32:DZ32" si="600">1.48*CF32/100</f>
        <v>147.5660665</v>
      </c>
      <c r="DZ32" s="303">
        <f t="shared" si="600"/>
        <v>153.5478996</v>
      </c>
      <c r="EA32" s="303">
        <f t="shared" ref="EA32:EA33" si="704">DY32+DZ32</f>
        <v>301.1139661</v>
      </c>
      <c r="EB32" s="303">
        <f t="shared" ref="EB32:EC32" si="601">19.74*CF32/100</f>
        <v>1968.212265</v>
      </c>
      <c r="EC32" s="303">
        <f t="shared" si="601"/>
        <v>2047.996985</v>
      </c>
      <c r="ED32" s="303">
        <f t="shared" ref="ED32:ED33" si="706">EB32+EC32</f>
        <v>4016.20925</v>
      </c>
      <c r="EE32" s="303"/>
      <c r="EF32" s="303">
        <f t="shared" ref="EF32:EF33" si="707">$EF$137*L32/100</f>
        <v>32.63790272</v>
      </c>
      <c r="EG32" s="303">
        <f t="shared" ref="EG32:EG33" si="708">L32*0.09/100</f>
        <v>24.92267552</v>
      </c>
      <c r="EH32" s="303">
        <f>I32*EH135/100</f>
        <v>161.1377942</v>
      </c>
      <c r="EI32" s="303">
        <f t="shared" ref="EI32:EI33" si="709">0.0016*L32</f>
        <v>44.3069787</v>
      </c>
    </row>
    <row r="33" ht="14.25" customHeight="1">
      <c r="A33" s="39"/>
      <c r="B33" s="40">
        <v>7.0</v>
      </c>
      <c r="C33" s="41" t="s">
        <v>70</v>
      </c>
      <c r="D33" s="298">
        <v>10926.0</v>
      </c>
      <c r="E33" s="299">
        <v>10410.0</v>
      </c>
      <c r="F33" s="299">
        <v>21336.0</v>
      </c>
      <c r="G33" s="300">
        <f t="shared" ref="G33:I33" si="602">D33/D132*100</f>
        <v>1.736162423</v>
      </c>
      <c r="H33" s="300">
        <f t="shared" si="602"/>
        <v>1.702446388</v>
      </c>
      <c r="I33" s="301">
        <f t="shared" si="602"/>
        <v>1.71954687</v>
      </c>
      <c r="J33" s="302">
        <f t="shared" ref="J33:K33" si="603">G33*J134/100</f>
        <v>11208.52571</v>
      </c>
      <c r="K33" s="302">
        <f t="shared" si="603"/>
        <v>10748.15693</v>
      </c>
      <c r="L33" s="299">
        <f t="shared" si="604"/>
        <v>21956.68264</v>
      </c>
      <c r="M33" s="303"/>
      <c r="N33" s="303"/>
      <c r="O33" s="303"/>
      <c r="P33" s="303">
        <f>I33*P134/100</f>
        <v>418.348558</v>
      </c>
      <c r="Q33" s="303">
        <f>I33*Q134/100</f>
        <v>415.8724105</v>
      </c>
      <c r="R33" s="303">
        <f t="shared" ref="R33:S33" si="605">G33*R134/100</f>
        <v>203.1341642</v>
      </c>
      <c r="S33" s="303">
        <f t="shared" si="605"/>
        <v>194.7908164</v>
      </c>
      <c r="T33" s="303">
        <f t="shared" si="606"/>
        <v>397.9249806</v>
      </c>
      <c r="U33" s="303">
        <f t="shared" ref="U33:V33" si="607">G33*U134/100</f>
        <v>196.2435778</v>
      </c>
      <c r="V33" s="303">
        <f t="shared" si="607"/>
        <v>186.9756219</v>
      </c>
      <c r="W33" s="303">
        <f t="shared" si="608"/>
        <v>383.2191996</v>
      </c>
      <c r="X33" s="303">
        <f t="shared" ref="X33:Y33" si="609">G33*X134/100</f>
        <v>206.7248597</v>
      </c>
      <c r="Y33" s="303">
        <f t="shared" si="609"/>
        <v>196.2409951</v>
      </c>
      <c r="Z33" s="303">
        <f t="shared" si="610"/>
        <v>402.9658548</v>
      </c>
      <c r="AA33" s="303">
        <f t="shared" ref="AA33:AB33" si="611">G33*AA134/100</f>
        <v>415.7414539</v>
      </c>
      <c r="AB33" s="303">
        <f t="shared" si="611"/>
        <v>393.537507</v>
      </c>
      <c r="AC33" s="303">
        <f t="shared" si="612"/>
        <v>809.2789608</v>
      </c>
      <c r="AD33" s="303">
        <f t="shared" si="613"/>
        <v>625.2962583</v>
      </c>
      <c r="AE33" s="303">
        <f t="shared" si="614"/>
        <v>590.1360158</v>
      </c>
      <c r="AF33" s="303">
        <f t="shared" si="615"/>
        <v>1215.432274</v>
      </c>
      <c r="AG33" s="303">
        <f t="shared" si="616"/>
        <v>1041.089797</v>
      </c>
      <c r="AH33" s="303">
        <f t="shared" si="617"/>
        <v>976.9318351</v>
      </c>
      <c r="AI33" s="303">
        <f t="shared" si="618"/>
        <v>2018.021632</v>
      </c>
      <c r="AJ33" s="304">
        <f t="shared" si="619"/>
        <v>834.3649373</v>
      </c>
      <c r="AK33" s="304">
        <f t="shared" si="620"/>
        <v>780.69084</v>
      </c>
      <c r="AL33" s="303">
        <f t="shared" si="621"/>
        <v>1615.055777</v>
      </c>
      <c r="AM33" s="304">
        <f t="shared" si="622"/>
        <v>407.5988521</v>
      </c>
      <c r="AN33" s="304">
        <f t="shared" si="623"/>
        <v>375.9342113</v>
      </c>
      <c r="AO33" s="304">
        <f t="shared" si="624"/>
        <v>783.5330634</v>
      </c>
      <c r="AP33" s="303">
        <f t="shared" si="625"/>
        <v>200.9087156</v>
      </c>
      <c r="AQ33" s="303">
        <f t="shared" si="626"/>
        <v>184.7154331</v>
      </c>
      <c r="AR33" s="303">
        <f t="shared" si="627"/>
        <v>385.6241487</v>
      </c>
      <c r="AS33" s="303">
        <f t="shared" si="628"/>
        <v>199.7281252</v>
      </c>
      <c r="AT33" s="303">
        <f t="shared" si="629"/>
        <v>183.7280142</v>
      </c>
      <c r="AU33" s="303">
        <f t="shared" si="630"/>
        <v>383.4561393</v>
      </c>
      <c r="AV33" s="303">
        <f t="shared" si="631"/>
        <v>199.1031067</v>
      </c>
      <c r="AW33" s="303">
        <f t="shared" si="632"/>
        <v>183.6428918</v>
      </c>
      <c r="AX33" s="303">
        <f t="shared" si="633"/>
        <v>382.7459985</v>
      </c>
      <c r="AY33" s="303">
        <f t="shared" ref="AY33:AZ33" si="634">G33*AY134/100</f>
        <v>198.6517045</v>
      </c>
      <c r="AZ33" s="303">
        <f t="shared" si="634"/>
        <v>183.9323077</v>
      </c>
      <c r="BA33" s="303">
        <f t="shared" si="635"/>
        <v>382.5840122</v>
      </c>
      <c r="BB33" s="303">
        <f t="shared" si="636"/>
        <v>197.8183465</v>
      </c>
      <c r="BC33" s="303">
        <f t="shared" si="637"/>
        <v>183.7790875</v>
      </c>
      <c r="BD33" s="303">
        <f t="shared" si="638"/>
        <v>381.597434</v>
      </c>
      <c r="BE33" s="303">
        <f t="shared" si="639"/>
        <v>195.7349516</v>
      </c>
      <c r="BF33" s="303">
        <f t="shared" si="640"/>
        <v>182.2639103</v>
      </c>
      <c r="BG33" s="303">
        <f t="shared" si="641"/>
        <v>377.9988619</v>
      </c>
      <c r="BH33" s="303">
        <f t="shared" si="642"/>
        <v>2106.624761</v>
      </c>
      <c r="BI33" s="303">
        <f t="shared" si="643"/>
        <v>1952.280395</v>
      </c>
      <c r="BJ33" s="303">
        <f t="shared" si="644"/>
        <v>4058.905156</v>
      </c>
      <c r="BK33" s="304">
        <f t="shared" si="645"/>
        <v>1753.593494</v>
      </c>
      <c r="BL33" s="304">
        <f t="shared" si="646"/>
        <v>1624.457319</v>
      </c>
      <c r="BM33" s="304">
        <f t="shared" si="647"/>
        <v>3378.050813</v>
      </c>
      <c r="BN33" s="303">
        <v>2019.0</v>
      </c>
      <c r="BO33" s="303">
        <v>1592.0</v>
      </c>
      <c r="BP33" s="303">
        <f t="shared" si="648"/>
        <v>3611</v>
      </c>
      <c r="BQ33" s="303">
        <f t="shared" si="649"/>
        <v>1902.95888</v>
      </c>
      <c r="BR33" s="303">
        <f t="shared" si="650"/>
        <v>1813.088224</v>
      </c>
      <c r="BS33" s="303">
        <f t="shared" si="651"/>
        <v>3716.047104</v>
      </c>
      <c r="BT33" s="303">
        <f t="shared" ref="BT33:BU33" si="652">G33*BT134/100</f>
        <v>1506.884814</v>
      </c>
      <c r="BU33" s="303">
        <f t="shared" si="652"/>
        <v>1400.194056</v>
      </c>
      <c r="BV33" s="303">
        <f t="shared" si="653"/>
        <v>2907.07887</v>
      </c>
      <c r="BW33" s="303">
        <f t="shared" ref="BW33:BX33" si="654">G33*BW134/100</f>
        <v>575.1385259</v>
      </c>
      <c r="BX33" s="303">
        <f t="shared" si="654"/>
        <v>535.3172421</v>
      </c>
      <c r="BY33" s="303">
        <f t="shared" si="655"/>
        <v>1110.455768</v>
      </c>
      <c r="BZ33" s="303">
        <f t="shared" ref="BZ33:CA33" si="656">G33*BZ134/100</f>
        <v>535.2762367</v>
      </c>
      <c r="CA33" s="303">
        <f t="shared" si="656"/>
        <v>497.1654186</v>
      </c>
      <c r="CB33" s="303">
        <f t="shared" si="657"/>
        <v>1032.441655</v>
      </c>
      <c r="CC33" s="303">
        <f t="shared" ref="CC33:CD33" si="658">G33*CC134/100</f>
        <v>1110.414763</v>
      </c>
      <c r="CD33" s="303">
        <f t="shared" si="658"/>
        <v>1032.482661</v>
      </c>
      <c r="CE33" s="303">
        <f t="shared" si="659"/>
        <v>2142.897423</v>
      </c>
      <c r="CF33" s="303">
        <f t="shared" si="660"/>
        <v>8188.488538</v>
      </c>
      <c r="CG33" s="303">
        <f t="shared" si="661"/>
        <v>7940.175903</v>
      </c>
      <c r="CH33" s="303">
        <f t="shared" si="662"/>
        <v>16128.66444</v>
      </c>
      <c r="CI33" s="303">
        <f t="shared" si="663"/>
        <v>3729.450501</v>
      </c>
      <c r="CJ33" s="303">
        <f t="shared" si="664"/>
        <v>3466.929922</v>
      </c>
      <c r="CK33" s="303">
        <f t="shared" si="665"/>
        <v>7196.380423</v>
      </c>
      <c r="CL33" s="303">
        <f t="shared" si="666"/>
        <v>7161.097062</v>
      </c>
      <c r="CM33" s="303">
        <f t="shared" si="667"/>
        <v>6952.212215</v>
      </c>
      <c r="CN33" s="303">
        <f t="shared" si="668"/>
        <v>14113.30928</v>
      </c>
      <c r="CO33" s="303">
        <f t="shared" si="669"/>
        <v>317.9781478</v>
      </c>
      <c r="CP33" s="303">
        <f t="shared" si="670"/>
        <v>329.0147889</v>
      </c>
      <c r="CQ33" s="303">
        <f t="shared" si="671"/>
        <v>646.9929367</v>
      </c>
      <c r="CR33" s="303">
        <f t="shared" si="672"/>
        <v>2423.005639</v>
      </c>
      <c r="CS33" s="303">
        <f t="shared" si="673"/>
        <v>2329.338221</v>
      </c>
      <c r="CT33" s="303">
        <f t="shared" si="674"/>
        <v>4752.34386</v>
      </c>
      <c r="CU33" s="303">
        <f t="shared" si="675"/>
        <v>2822.878569</v>
      </c>
      <c r="CV33" s="303">
        <f t="shared" si="676"/>
        <v>2803.197149</v>
      </c>
      <c r="CW33" s="303">
        <f t="shared" si="677"/>
        <v>5626.075717</v>
      </c>
      <c r="CX33" s="303">
        <f t="shared" si="678"/>
        <v>1787.657001</v>
      </c>
      <c r="CY33" s="303">
        <f t="shared" si="679"/>
        <v>1711.231011</v>
      </c>
      <c r="CZ33" s="303">
        <f t="shared" si="680"/>
        <v>3498.888012</v>
      </c>
      <c r="DA33" s="303">
        <f t="shared" si="681"/>
        <v>7033.541209</v>
      </c>
      <c r="DB33" s="303">
        <f t="shared" si="682"/>
        <v>6843.766381</v>
      </c>
      <c r="DC33" s="303">
        <f t="shared" si="683"/>
        <v>13877.30759</v>
      </c>
      <c r="DD33" s="303">
        <f t="shared" si="684"/>
        <v>7568.817446</v>
      </c>
      <c r="DE33" s="303">
        <f t="shared" si="685"/>
        <v>7340.931799</v>
      </c>
      <c r="DF33" s="303">
        <f t="shared" si="686"/>
        <v>14909.74924</v>
      </c>
      <c r="DG33" s="303">
        <f t="shared" si="687"/>
        <v>7653.212301</v>
      </c>
      <c r="DH33" s="303">
        <f t="shared" si="688"/>
        <v>7443.010485</v>
      </c>
      <c r="DI33" s="303">
        <f t="shared" si="689"/>
        <v>15096.22279</v>
      </c>
      <c r="DJ33" s="303">
        <f t="shared" si="690"/>
        <v>1958.165512</v>
      </c>
      <c r="DK33" s="303">
        <f t="shared" si="691"/>
        <v>1881.169209</v>
      </c>
      <c r="DL33" s="303">
        <f t="shared" si="692"/>
        <v>3839.334722</v>
      </c>
      <c r="DM33" s="303">
        <f t="shared" si="693"/>
        <v>619.6710921</v>
      </c>
      <c r="DN33" s="303">
        <f t="shared" si="694"/>
        <v>599.244104</v>
      </c>
      <c r="DO33" s="303">
        <f t="shared" si="695"/>
        <v>1218.915196</v>
      </c>
      <c r="DP33" s="303">
        <f t="shared" si="696"/>
        <v>6333.699456</v>
      </c>
      <c r="DQ33" s="303">
        <f t="shared" si="697"/>
        <v>5189.136393</v>
      </c>
      <c r="DR33" s="303">
        <f t="shared" si="698"/>
        <v>3821.331604</v>
      </c>
      <c r="DS33" s="303">
        <f t="shared" si="699"/>
        <v>3513.069222</v>
      </c>
      <c r="DT33" s="303">
        <f t="shared" si="700"/>
        <v>156.8796366</v>
      </c>
      <c r="DU33" s="303">
        <f t="shared" si="701"/>
        <v>170.9426418</v>
      </c>
      <c r="DV33" s="303">
        <f t="shared" si="702"/>
        <v>327.8222783</v>
      </c>
      <c r="DW33" s="303">
        <f>I33*DW135/100</f>
        <v>258.9637586</v>
      </c>
      <c r="DX33" s="303">
        <f>I33*DX135/100</f>
        <v>620.9799612</v>
      </c>
      <c r="DY33" s="303">
        <f t="shared" ref="DY33:DZ33" si="703">1.48*CF33/100</f>
        <v>121.1896304</v>
      </c>
      <c r="DZ33" s="303">
        <f t="shared" si="703"/>
        <v>117.5146034</v>
      </c>
      <c r="EA33" s="303">
        <f t="shared" si="704"/>
        <v>238.7042337</v>
      </c>
      <c r="EB33" s="303">
        <f t="shared" ref="EB33:EC33" si="705">19.74*CF33/100</f>
        <v>1616.407637</v>
      </c>
      <c r="EC33" s="303">
        <f t="shared" si="705"/>
        <v>1567.390723</v>
      </c>
      <c r="ED33" s="303">
        <f t="shared" si="706"/>
        <v>3183.798361</v>
      </c>
      <c r="EE33" s="303"/>
      <c r="EF33" s="303">
        <f t="shared" si="707"/>
        <v>25.87836383</v>
      </c>
      <c r="EG33" s="303">
        <f t="shared" si="708"/>
        <v>19.76101437</v>
      </c>
      <c r="EH33" s="303">
        <f>I33*EH135/100</f>
        <v>127.7795279</v>
      </c>
      <c r="EI33" s="303">
        <f t="shared" si="709"/>
        <v>35.13069222</v>
      </c>
    </row>
    <row r="34" ht="14.25" customHeight="1">
      <c r="A34" s="39"/>
      <c r="B34" s="40"/>
      <c r="C34" s="41"/>
      <c r="D34" s="326">
        <v>24230.0</v>
      </c>
      <c r="E34" s="327">
        <v>24012.0</v>
      </c>
      <c r="F34" s="327">
        <v>48242.0</v>
      </c>
      <c r="G34" s="328"/>
      <c r="H34" s="328"/>
      <c r="I34" s="329"/>
      <c r="J34" s="327">
        <f t="shared" ref="J34:L34" si="710">J32+J33</f>
        <v>24856.54201</v>
      </c>
      <c r="K34" s="327">
        <f t="shared" si="710"/>
        <v>24792.00232</v>
      </c>
      <c r="L34" s="327">
        <f t="shared" si="710"/>
        <v>49648.54432</v>
      </c>
      <c r="M34" s="303"/>
      <c r="N34" s="303"/>
      <c r="O34" s="303"/>
      <c r="P34" s="330">
        <f t="shared" ref="P34:DW34" si="711">P32+P33</f>
        <v>945.911658</v>
      </c>
      <c r="Q34" s="330">
        <f t="shared" si="711"/>
        <v>940.3129372</v>
      </c>
      <c r="R34" s="330">
        <f t="shared" si="711"/>
        <v>450.479663</v>
      </c>
      <c r="S34" s="330">
        <f t="shared" si="711"/>
        <v>449.3099984</v>
      </c>
      <c r="T34" s="330">
        <f t="shared" si="711"/>
        <v>899.7896614</v>
      </c>
      <c r="U34" s="330">
        <f t="shared" si="711"/>
        <v>435.1987817</v>
      </c>
      <c r="V34" s="330">
        <f t="shared" si="711"/>
        <v>431.28325</v>
      </c>
      <c r="W34" s="330">
        <f t="shared" si="711"/>
        <v>866.4820317</v>
      </c>
      <c r="X34" s="330">
        <f t="shared" si="711"/>
        <v>458.4425546</v>
      </c>
      <c r="Y34" s="330">
        <f t="shared" si="711"/>
        <v>452.6550216</v>
      </c>
      <c r="Z34" s="330">
        <f t="shared" si="711"/>
        <v>911.0975761</v>
      </c>
      <c r="AA34" s="330">
        <f t="shared" si="711"/>
        <v>921.9673647</v>
      </c>
      <c r="AB34" s="330">
        <f t="shared" si="711"/>
        <v>907.7447279</v>
      </c>
      <c r="AC34" s="330">
        <f t="shared" si="711"/>
        <v>1829.712093</v>
      </c>
      <c r="AD34" s="330">
        <f t="shared" si="711"/>
        <v>1386.685735</v>
      </c>
      <c r="AE34" s="330">
        <f t="shared" si="711"/>
        <v>1361.224401</v>
      </c>
      <c r="AF34" s="330">
        <f t="shared" si="711"/>
        <v>2747.910136</v>
      </c>
      <c r="AG34" s="330">
        <f t="shared" si="711"/>
        <v>2308.768605</v>
      </c>
      <c r="AH34" s="330">
        <f t="shared" si="711"/>
        <v>2253.418561</v>
      </c>
      <c r="AI34" s="330">
        <f t="shared" si="711"/>
        <v>4562.187167</v>
      </c>
      <c r="AJ34" s="330">
        <f t="shared" si="711"/>
        <v>1850.326051</v>
      </c>
      <c r="AK34" s="330">
        <f t="shared" si="711"/>
        <v>1800.76354</v>
      </c>
      <c r="AL34" s="330">
        <f t="shared" si="711"/>
        <v>3651.089591</v>
      </c>
      <c r="AM34" s="330">
        <f t="shared" si="711"/>
        <v>903.9099566</v>
      </c>
      <c r="AN34" s="330">
        <f t="shared" si="711"/>
        <v>867.140469</v>
      </c>
      <c r="AO34" s="330">
        <f t="shared" si="711"/>
        <v>1771.050426</v>
      </c>
      <c r="AP34" s="330">
        <f t="shared" si="711"/>
        <v>445.5444059</v>
      </c>
      <c r="AQ34" s="330">
        <f t="shared" si="711"/>
        <v>426.0698346</v>
      </c>
      <c r="AR34" s="330">
        <f t="shared" si="711"/>
        <v>871.6142406</v>
      </c>
      <c r="AS34" s="330">
        <f t="shared" si="711"/>
        <v>442.9262743</v>
      </c>
      <c r="AT34" s="330">
        <f t="shared" si="711"/>
        <v>423.7922263</v>
      </c>
      <c r="AU34" s="330">
        <f t="shared" si="711"/>
        <v>866.7185006</v>
      </c>
      <c r="AV34" s="330">
        <f t="shared" si="711"/>
        <v>441.5402046</v>
      </c>
      <c r="AW34" s="330">
        <f t="shared" si="711"/>
        <v>423.5958808</v>
      </c>
      <c r="AX34" s="330">
        <f t="shared" si="711"/>
        <v>865.1360853</v>
      </c>
      <c r="AY34" s="330">
        <f t="shared" si="711"/>
        <v>440.5391542</v>
      </c>
      <c r="AZ34" s="330">
        <f t="shared" si="711"/>
        <v>424.2634556</v>
      </c>
      <c r="BA34" s="330">
        <f t="shared" si="711"/>
        <v>864.8026099</v>
      </c>
      <c r="BB34" s="330">
        <f t="shared" si="711"/>
        <v>438.6910613</v>
      </c>
      <c r="BC34" s="330">
        <f t="shared" si="711"/>
        <v>423.9100336</v>
      </c>
      <c r="BD34" s="330">
        <f t="shared" si="711"/>
        <v>862.6010949</v>
      </c>
      <c r="BE34" s="330">
        <f t="shared" si="711"/>
        <v>434.0708289</v>
      </c>
      <c r="BF34" s="330">
        <f t="shared" si="711"/>
        <v>420.4150829</v>
      </c>
      <c r="BG34" s="330">
        <f t="shared" si="711"/>
        <v>854.4859119</v>
      </c>
      <c r="BH34" s="330">
        <f t="shared" si="711"/>
        <v>4671.747937</v>
      </c>
      <c r="BI34" s="330">
        <f t="shared" si="711"/>
        <v>4503.185096</v>
      </c>
      <c r="BJ34" s="330">
        <f t="shared" si="711"/>
        <v>9174.933033</v>
      </c>
      <c r="BK34" s="330">
        <f t="shared" si="711"/>
        <v>3888.849566</v>
      </c>
      <c r="BL34" s="330">
        <f t="shared" si="711"/>
        <v>3747.019129</v>
      </c>
      <c r="BM34" s="330">
        <f t="shared" si="711"/>
        <v>7635.868695</v>
      </c>
      <c r="BN34" s="330">
        <f t="shared" si="711"/>
        <v>4743</v>
      </c>
      <c r="BO34" s="330">
        <f t="shared" si="711"/>
        <v>3844</v>
      </c>
      <c r="BP34" s="330">
        <f t="shared" si="711"/>
        <v>8587</v>
      </c>
      <c r="BQ34" s="330">
        <f t="shared" si="711"/>
        <v>4435.26664</v>
      </c>
      <c r="BR34" s="330">
        <f t="shared" si="711"/>
        <v>4402.117851</v>
      </c>
      <c r="BS34" s="330">
        <f t="shared" si="711"/>
        <v>8837.384491</v>
      </c>
      <c r="BT34" s="330">
        <f t="shared" si="711"/>
        <v>3341.737052</v>
      </c>
      <c r="BU34" s="330">
        <f t="shared" si="711"/>
        <v>3229.727154</v>
      </c>
      <c r="BV34" s="330">
        <f t="shared" si="711"/>
        <v>6571.464206</v>
      </c>
      <c r="BW34" s="330">
        <f t="shared" si="711"/>
        <v>1275.453641</v>
      </c>
      <c r="BX34" s="330">
        <f t="shared" si="711"/>
        <v>1234.777869</v>
      </c>
      <c r="BY34" s="330">
        <f t="shared" si="711"/>
        <v>2510.23151</v>
      </c>
      <c r="BZ34" s="330">
        <f t="shared" si="711"/>
        <v>1187.053196</v>
      </c>
      <c r="CA34" s="330">
        <f t="shared" si="711"/>
        <v>1146.775795</v>
      </c>
      <c r="CB34" s="330">
        <f t="shared" si="711"/>
        <v>2333.828991</v>
      </c>
      <c r="CC34" s="330">
        <f t="shared" si="711"/>
        <v>2462.506837</v>
      </c>
      <c r="CD34" s="330">
        <f t="shared" si="711"/>
        <v>2381.553665</v>
      </c>
      <c r="CE34" s="330">
        <f t="shared" si="711"/>
        <v>4844.060501</v>
      </c>
      <c r="CF34" s="330">
        <f t="shared" si="711"/>
        <v>18159.1687</v>
      </c>
      <c r="CG34" s="330">
        <f t="shared" si="711"/>
        <v>18315.03399</v>
      </c>
      <c r="CH34" s="330">
        <f t="shared" si="711"/>
        <v>36474.20269</v>
      </c>
      <c r="CI34" s="330">
        <f t="shared" si="711"/>
        <v>8270.600919</v>
      </c>
      <c r="CJ34" s="330">
        <f t="shared" si="711"/>
        <v>7996.918471</v>
      </c>
      <c r="CK34" s="330">
        <f t="shared" si="711"/>
        <v>16267.51939</v>
      </c>
      <c r="CL34" s="330">
        <f t="shared" si="711"/>
        <v>15880.77813</v>
      </c>
      <c r="CM34" s="330">
        <f t="shared" si="711"/>
        <v>16036.16904</v>
      </c>
      <c r="CN34" s="330">
        <f t="shared" si="711"/>
        <v>31916.94717</v>
      </c>
      <c r="CO34" s="330">
        <f t="shared" si="711"/>
        <v>705.1629619</v>
      </c>
      <c r="CP34" s="330">
        <f t="shared" si="711"/>
        <v>758.9148041</v>
      </c>
      <c r="CQ34" s="330">
        <f t="shared" si="711"/>
        <v>1464.077766</v>
      </c>
      <c r="CR34" s="330">
        <f t="shared" si="711"/>
        <v>5373.368721</v>
      </c>
      <c r="CS34" s="330">
        <f t="shared" si="711"/>
        <v>5372.917326</v>
      </c>
      <c r="CT34" s="330">
        <f t="shared" si="711"/>
        <v>10746.28605</v>
      </c>
      <c r="CU34" s="330">
        <f t="shared" si="711"/>
        <v>6260.145316</v>
      </c>
      <c r="CV34" s="330">
        <f t="shared" si="711"/>
        <v>6465.933711</v>
      </c>
      <c r="CW34" s="330">
        <f t="shared" si="711"/>
        <v>12726.07903</v>
      </c>
      <c r="CX34" s="330">
        <f t="shared" si="711"/>
        <v>3964.390365</v>
      </c>
      <c r="CY34" s="330">
        <f t="shared" si="711"/>
        <v>3947.173779</v>
      </c>
      <c r="CZ34" s="330">
        <f t="shared" si="711"/>
        <v>7911.564144</v>
      </c>
      <c r="DA34" s="330">
        <f t="shared" si="711"/>
        <v>15597.9044</v>
      </c>
      <c r="DB34" s="330">
        <f t="shared" si="711"/>
        <v>15786.02482</v>
      </c>
      <c r="DC34" s="330">
        <f t="shared" si="711"/>
        <v>31383.92922</v>
      </c>
      <c r="DD34" s="330">
        <f t="shared" si="711"/>
        <v>16784.9576</v>
      </c>
      <c r="DE34" s="330">
        <f t="shared" si="711"/>
        <v>16932.80061</v>
      </c>
      <c r="DF34" s="330">
        <f t="shared" si="711"/>
        <v>33717.75821</v>
      </c>
      <c r="DG34" s="330">
        <f t="shared" si="711"/>
        <v>16972.11551</v>
      </c>
      <c r="DH34" s="330">
        <f t="shared" si="711"/>
        <v>17168.25819</v>
      </c>
      <c r="DI34" s="330">
        <f t="shared" si="711"/>
        <v>34140.3737</v>
      </c>
      <c r="DJ34" s="330">
        <f t="shared" si="711"/>
        <v>4342.51788</v>
      </c>
      <c r="DK34" s="330">
        <f t="shared" si="711"/>
        <v>4339.158027</v>
      </c>
      <c r="DL34" s="330">
        <f t="shared" si="711"/>
        <v>8681.675907</v>
      </c>
      <c r="DM34" s="330">
        <f t="shared" si="711"/>
        <v>1374.211108</v>
      </c>
      <c r="DN34" s="330">
        <f t="shared" si="711"/>
        <v>1382.233374</v>
      </c>
      <c r="DO34" s="330">
        <f t="shared" si="711"/>
        <v>2756.444482</v>
      </c>
      <c r="DP34" s="330">
        <f t="shared" si="711"/>
        <v>14321.78819</v>
      </c>
      <c r="DQ34" s="330">
        <f t="shared" si="711"/>
        <v>11733.69732</v>
      </c>
      <c r="DR34" s="330">
        <f t="shared" si="711"/>
        <v>8640.811304</v>
      </c>
      <c r="DS34" s="330">
        <f t="shared" si="711"/>
        <v>7943.767092</v>
      </c>
      <c r="DT34" s="330">
        <f t="shared" si="711"/>
        <v>347.9034957</v>
      </c>
      <c r="DU34" s="330">
        <f t="shared" si="711"/>
        <v>394.3011253</v>
      </c>
      <c r="DV34" s="330">
        <f t="shared" si="711"/>
        <v>742.204621</v>
      </c>
      <c r="DW34" s="330">
        <f t="shared" si="711"/>
        <v>585.5328854</v>
      </c>
      <c r="DX34" s="330">
        <f>SUM(DX32:DX33)</f>
        <v>1404.073645</v>
      </c>
      <c r="DY34" s="330">
        <f t="shared" ref="DY34:ED34" si="712">DY32+DY33</f>
        <v>268.7556968</v>
      </c>
      <c r="DZ34" s="330">
        <f t="shared" si="712"/>
        <v>271.062503</v>
      </c>
      <c r="EA34" s="330">
        <f t="shared" si="712"/>
        <v>539.8181998</v>
      </c>
      <c r="EB34" s="330">
        <f t="shared" si="712"/>
        <v>3584.619902</v>
      </c>
      <c r="EC34" s="330">
        <f t="shared" si="712"/>
        <v>3615.387709</v>
      </c>
      <c r="ED34" s="330">
        <f t="shared" si="712"/>
        <v>7200.007611</v>
      </c>
      <c r="EE34" s="330">
        <v>265.0</v>
      </c>
      <c r="EF34" s="330">
        <f>EF32+EF33</f>
        <v>58.51626655</v>
      </c>
      <c r="EG34" s="330">
        <f>SUM(EG32:EG33)</f>
        <v>44.68368989</v>
      </c>
      <c r="EH34" s="330">
        <f t="shared" ref="EH34:EI34" si="713">EH32+EH33</f>
        <v>288.9173222</v>
      </c>
      <c r="EI34" s="330">
        <f t="shared" si="713"/>
        <v>79.43767092</v>
      </c>
    </row>
    <row r="35" ht="14.25" customHeight="1">
      <c r="A35" s="44"/>
      <c r="B35" s="45"/>
      <c r="C35" s="46"/>
      <c r="D35" s="308"/>
      <c r="E35" s="309"/>
      <c r="F35" s="309"/>
      <c r="G35" s="310"/>
      <c r="H35" s="310"/>
      <c r="I35" s="309"/>
      <c r="J35" s="309"/>
      <c r="K35" s="311"/>
      <c r="L35" s="309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  <c r="BS35" s="312"/>
      <c r="BT35" s="312"/>
      <c r="BU35" s="312"/>
      <c r="BV35" s="312"/>
      <c r="BW35" s="312"/>
      <c r="BX35" s="312"/>
      <c r="BY35" s="312"/>
      <c r="BZ35" s="312"/>
      <c r="CA35" s="312"/>
      <c r="CB35" s="312"/>
      <c r="CC35" s="312"/>
      <c r="CD35" s="312"/>
      <c r="CE35" s="312"/>
      <c r="CF35" s="312"/>
      <c r="CG35" s="312"/>
      <c r="CH35" s="312"/>
      <c r="CI35" s="312"/>
      <c r="CJ35" s="312"/>
      <c r="CK35" s="312"/>
      <c r="CL35" s="312"/>
      <c r="CM35" s="312"/>
      <c r="CN35" s="312"/>
      <c r="CO35" s="312"/>
      <c r="CP35" s="312"/>
      <c r="CQ35" s="312"/>
      <c r="CR35" s="312"/>
      <c r="CS35" s="312"/>
      <c r="CT35" s="312"/>
      <c r="CU35" s="312"/>
      <c r="CV35" s="312"/>
      <c r="CW35" s="312"/>
      <c r="CX35" s="312"/>
      <c r="CY35" s="312"/>
      <c r="CZ35" s="312"/>
      <c r="DA35" s="312"/>
      <c r="DB35" s="312"/>
      <c r="DC35" s="312"/>
      <c r="DD35" s="312"/>
      <c r="DE35" s="312"/>
      <c r="DF35" s="312"/>
      <c r="DG35" s="312"/>
      <c r="DH35" s="312"/>
      <c r="DI35" s="312"/>
      <c r="DJ35" s="312"/>
      <c r="DK35" s="312"/>
      <c r="DL35" s="312"/>
      <c r="DM35" s="312"/>
      <c r="DN35" s="312"/>
      <c r="DO35" s="312"/>
      <c r="DP35" s="312"/>
      <c r="DQ35" s="312"/>
      <c r="DR35" s="312"/>
      <c r="DS35" s="312"/>
      <c r="DT35" s="312"/>
      <c r="DU35" s="312"/>
      <c r="DV35" s="312"/>
      <c r="DW35" s="312"/>
      <c r="DX35" s="312"/>
      <c r="DY35" s="312"/>
      <c r="DZ35" s="312"/>
      <c r="EA35" s="312"/>
      <c r="EB35" s="312"/>
      <c r="EC35" s="312"/>
      <c r="ED35" s="312"/>
      <c r="EE35" s="312"/>
      <c r="EF35" s="312"/>
      <c r="EG35" s="312"/>
      <c r="EH35" s="312"/>
      <c r="EI35" s="312"/>
    </row>
    <row r="36" ht="13.5" customHeight="1">
      <c r="A36" s="49" t="s">
        <v>71</v>
      </c>
      <c r="B36" s="50" t="s">
        <v>72</v>
      </c>
      <c r="C36" s="51"/>
      <c r="D36" s="313">
        <v>48147.0</v>
      </c>
      <c r="E36" s="314">
        <v>44905.0</v>
      </c>
      <c r="F36" s="314">
        <v>93052.0</v>
      </c>
      <c r="G36" s="315"/>
      <c r="H36" s="315"/>
      <c r="I36" s="316"/>
      <c r="J36" s="314">
        <f t="shared" ref="J36:L36" si="714">J39+J43+J48</f>
        <v>49391.99043</v>
      </c>
      <c r="K36" s="314">
        <f t="shared" si="714"/>
        <v>46363.68749</v>
      </c>
      <c r="L36" s="314">
        <f t="shared" si="714"/>
        <v>95755.67792</v>
      </c>
      <c r="M36" s="320">
        <v>2584.0</v>
      </c>
      <c r="N36" s="295">
        <v>93052.0</v>
      </c>
      <c r="O36" s="296">
        <f>M36/N36*1000</f>
        <v>27.76941925</v>
      </c>
      <c r="P36" s="297">
        <f t="shared" ref="P36:DW36" si="715">P39+P43+P48</f>
        <v>1824.529903</v>
      </c>
      <c r="Q36" s="297">
        <f t="shared" si="715"/>
        <v>1813.71534</v>
      </c>
      <c r="R36" s="297">
        <f t="shared" si="715"/>
        <v>895.1400881</v>
      </c>
      <c r="S36" s="297">
        <f t="shared" si="715"/>
        <v>840.2575994</v>
      </c>
      <c r="T36" s="297">
        <f t="shared" si="715"/>
        <v>1735.397688</v>
      </c>
      <c r="U36" s="297">
        <f t="shared" si="715"/>
        <v>864.775722</v>
      </c>
      <c r="V36" s="297">
        <f t="shared" si="715"/>
        <v>806.545658</v>
      </c>
      <c r="W36" s="297">
        <f t="shared" si="715"/>
        <v>1671.32138</v>
      </c>
      <c r="X36" s="297">
        <f t="shared" si="715"/>
        <v>910.9630076</v>
      </c>
      <c r="Y36" s="297">
        <f t="shared" si="715"/>
        <v>846.5131494</v>
      </c>
      <c r="Z36" s="297">
        <f t="shared" si="715"/>
        <v>1757.476157</v>
      </c>
      <c r="AA36" s="297">
        <f t="shared" si="715"/>
        <v>1832.024875</v>
      </c>
      <c r="AB36" s="297">
        <f t="shared" si="715"/>
        <v>1697.579419</v>
      </c>
      <c r="AC36" s="297">
        <f t="shared" si="715"/>
        <v>3529.604293</v>
      </c>
      <c r="AD36" s="297">
        <f t="shared" si="715"/>
        <v>2755.458443</v>
      </c>
      <c r="AE36" s="297">
        <f t="shared" si="715"/>
        <v>2545.634754</v>
      </c>
      <c r="AF36" s="297">
        <f t="shared" si="715"/>
        <v>5301.093197</v>
      </c>
      <c r="AG36" s="297">
        <f t="shared" si="715"/>
        <v>4587.712837</v>
      </c>
      <c r="AH36" s="297">
        <f t="shared" si="715"/>
        <v>4214.132954</v>
      </c>
      <c r="AI36" s="297">
        <f t="shared" si="715"/>
        <v>8801.845792</v>
      </c>
      <c r="AJ36" s="297">
        <f t="shared" si="715"/>
        <v>3676.74983</v>
      </c>
      <c r="AK36" s="297">
        <f t="shared" si="715"/>
        <v>3367.619805</v>
      </c>
      <c r="AL36" s="297">
        <f t="shared" si="715"/>
        <v>7044.369635</v>
      </c>
      <c r="AM36" s="297">
        <f t="shared" si="715"/>
        <v>1796.143322</v>
      </c>
      <c r="AN36" s="297">
        <f t="shared" si="715"/>
        <v>1621.645126</v>
      </c>
      <c r="AO36" s="297">
        <f t="shared" si="715"/>
        <v>3417.788447</v>
      </c>
      <c r="AP36" s="297">
        <f t="shared" si="715"/>
        <v>885.333327</v>
      </c>
      <c r="AQ36" s="297">
        <f t="shared" si="715"/>
        <v>796.7960155</v>
      </c>
      <c r="AR36" s="297">
        <f t="shared" si="715"/>
        <v>1682.129343</v>
      </c>
      <c r="AS36" s="297">
        <f t="shared" si="715"/>
        <v>880.1308843</v>
      </c>
      <c r="AT36" s="297">
        <f t="shared" si="715"/>
        <v>792.5366451</v>
      </c>
      <c r="AU36" s="297">
        <f t="shared" si="715"/>
        <v>1672.667529</v>
      </c>
      <c r="AV36" s="297">
        <f t="shared" si="715"/>
        <v>877.37665</v>
      </c>
      <c r="AW36" s="297">
        <f t="shared" si="715"/>
        <v>792.169458</v>
      </c>
      <c r="AX36" s="297">
        <f t="shared" si="715"/>
        <v>1669.546108</v>
      </c>
      <c r="AY36" s="297">
        <f t="shared" si="715"/>
        <v>875.3874808</v>
      </c>
      <c r="AZ36" s="297">
        <f t="shared" si="715"/>
        <v>793.4178942</v>
      </c>
      <c r="BA36" s="297">
        <f t="shared" si="715"/>
        <v>1668.805375</v>
      </c>
      <c r="BB36" s="297">
        <f t="shared" si="715"/>
        <v>871.7151683</v>
      </c>
      <c r="BC36" s="297">
        <f t="shared" si="715"/>
        <v>792.7569574</v>
      </c>
      <c r="BD36" s="297">
        <f t="shared" si="715"/>
        <v>1664.472126</v>
      </c>
      <c r="BE36" s="297">
        <f t="shared" si="715"/>
        <v>862.5343872</v>
      </c>
      <c r="BF36" s="297">
        <f t="shared" si="715"/>
        <v>786.2210269</v>
      </c>
      <c r="BG36" s="297">
        <f t="shared" si="715"/>
        <v>1648.755414</v>
      </c>
      <c r="BH36" s="297">
        <f t="shared" si="715"/>
        <v>9283.14684</v>
      </c>
      <c r="BI36" s="297">
        <f t="shared" si="715"/>
        <v>8421.436229</v>
      </c>
      <c r="BJ36" s="297">
        <f t="shared" si="715"/>
        <v>17704.58307</v>
      </c>
      <c r="BK36" s="297">
        <f t="shared" si="715"/>
        <v>7727.463477</v>
      </c>
      <c r="BL36" s="297">
        <f t="shared" si="715"/>
        <v>7007.325254</v>
      </c>
      <c r="BM36" s="297">
        <f t="shared" si="715"/>
        <v>14734.78873</v>
      </c>
      <c r="BN36" s="297">
        <f t="shared" si="715"/>
        <v>9363</v>
      </c>
      <c r="BO36" s="297">
        <f t="shared" si="715"/>
        <v>6427</v>
      </c>
      <c r="BP36" s="297">
        <f t="shared" si="715"/>
        <v>15790</v>
      </c>
      <c r="BQ36" s="297">
        <f t="shared" si="715"/>
        <v>4559.227764</v>
      </c>
      <c r="BR36" s="297">
        <f t="shared" si="715"/>
        <v>4299.038431</v>
      </c>
      <c r="BS36" s="297">
        <f t="shared" si="715"/>
        <v>16248.77221</v>
      </c>
      <c r="BT36" s="297">
        <f t="shared" si="715"/>
        <v>6640.305978</v>
      </c>
      <c r="BU36" s="297">
        <f t="shared" si="715"/>
        <v>6039.93411</v>
      </c>
      <c r="BV36" s="297">
        <f t="shared" si="715"/>
        <v>12680.24009</v>
      </c>
      <c r="BW36" s="297">
        <f t="shared" si="715"/>
        <v>2534.431137</v>
      </c>
      <c r="BX36" s="297">
        <f t="shared" si="715"/>
        <v>2309.166259</v>
      </c>
      <c r="BY36" s="297">
        <f t="shared" si="715"/>
        <v>4843.597397</v>
      </c>
      <c r="BZ36" s="297">
        <f t="shared" si="715"/>
        <v>2358.772192</v>
      </c>
      <c r="CA36" s="297">
        <f t="shared" si="715"/>
        <v>2144.592999</v>
      </c>
      <c r="CB36" s="297">
        <f t="shared" si="715"/>
        <v>4503.365191</v>
      </c>
      <c r="CC36" s="297">
        <f t="shared" si="715"/>
        <v>4893.203329</v>
      </c>
      <c r="CD36" s="297">
        <f t="shared" si="715"/>
        <v>4453.759258</v>
      </c>
      <c r="CE36" s="297">
        <f t="shared" si="715"/>
        <v>9346.962588</v>
      </c>
      <c r="CF36" s="297">
        <f t="shared" si="715"/>
        <v>36083.75962</v>
      </c>
      <c r="CG36" s="297">
        <f t="shared" si="715"/>
        <v>34251.06618</v>
      </c>
      <c r="CH36" s="297">
        <f t="shared" si="715"/>
        <v>70334.8258</v>
      </c>
      <c r="CI36" s="297">
        <f t="shared" si="715"/>
        <v>16434.36329</v>
      </c>
      <c r="CJ36" s="297">
        <f t="shared" si="715"/>
        <v>14955.09012</v>
      </c>
      <c r="CK36" s="297">
        <f t="shared" si="715"/>
        <v>31389.45341</v>
      </c>
      <c r="CL36" s="297">
        <f t="shared" si="715"/>
        <v>31556.41042</v>
      </c>
      <c r="CM36" s="297">
        <f t="shared" si="715"/>
        <v>29989.34578</v>
      </c>
      <c r="CN36" s="297">
        <f t="shared" si="715"/>
        <v>61545.7562</v>
      </c>
      <c r="CO36" s="297">
        <f t="shared" si="715"/>
        <v>1401.21672</v>
      </c>
      <c r="CP36" s="297">
        <f t="shared" si="715"/>
        <v>1419.251594</v>
      </c>
      <c r="CQ36" s="297">
        <f t="shared" si="715"/>
        <v>2820.468314</v>
      </c>
      <c r="CR36" s="297">
        <f t="shared" si="715"/>
        <v>10677.32496</v>
      </c>
      <c r="CS36" s="297">
        <f t="shared" si="715"/>
        <v>10047.92822</v>
      </c>
      <c r="CT36" s="297">
        <f t="shared" si="715"/>
        <v>20725.25318</v>
      </c>
      <c r="CU36" s="297">
        <f t="shared" si="715"/>
        <v>12439.42289</v>
      </c>
      <c r="CV36" s="297">
        <f t="shared" si="715"/>
        <v>12091.98539</v>
      </c>
      <c r="CW36" s="297">
        <f t="shared" si="715"/>
        <v>24531.40828</v>
      </c>
      <c r="CX36" s="297">
        <f t="shared" si="715"/>
        <v>7877.569249</v>
      </c>
      <c r="CY36" s="297">
        <f t="shared" si="715"/>
        <v>7381.635788</v>
      </c>
      <c r="CZ36" s="297">
        <f t="shared" si="715"/>
        <v>15259.20504</v>
      </c>
      <c r="DA36" s="297">
        <f t="shared" si="715"/>
        <v>30994.3171</v>
      </c>
      <c r="DB36" s="297">
        <f t="shared" si="715"/>
        <v>29521.54941</v>
      </c>
      <c r="DC36" s="297">
        <f t="shared" si="715"/>
        <v>60515.8665</v>
      </c>
      <c r="DD36" s="297">
        <f t="shared" si="715"/>
        <v>33353.08929</v>
      </c>
      <c r="DE36" s="297">
        <f t="shared" si="715"/>
        <v>31666.14241</v>
      </c>
      <c r="DF36" s="297">
        <f t="shared" si="715"/>
        <v>65019.23169</v>
      </c>
      <c r="DG36" s="297">
        <f t="shared" si="715"/>
        <v>33724.98743</v>
      </c>
      <c r="DH36" s="297">
        <f t="shared" si="715"/>
        <v>32106.47318</v>
      </c>
      <c r="DI36" s="297">
        <f t="shared" si="715"/>
        <v>65831.46061</v>
      </c>
      <c r="DJ36" s="297">
        <f t="shared" si="715"/>
        <v>8628.939678</v>
      </c>
      <c r="DK36" s="297">
        <f t="shared" si="715"/>
        <v>8114.688122</v>
      </c>
      <c r="DL36" s="297">
        <f t="shared" si="715"/>
        <v>16743.6278</v>
      </c>
      <c r="DM36" s="297">
        <f t="shared" si="715"/>
        <v>2730.670334</v>
      </c>
      <c r="DN36" s="297">
        <f t="shared" si="715"/>
        <v>2584.923774</v>
      </c>
      <c r="DO36" s="297">
        <f t="shared" si="715"/>
        <v>5315.594108</v>
      </c>
      <c r="DP36" s="297">
        <f t="shared" si="715"/>
        <v>27622.00899</v>
      </c>
      <c r="DQ36" s="297">
        <f t="shared" si="715"/>
        <v>22630.43472</v>
      </c>
      <c r="DR36" s="297">
        <f t="shared" si="715"/>
        <v>16665.27701</v>
      </c>
      <c r="DS36" s="297">
        <f t="shared" si="715"/>
        <v>15320.90847</v>
      </c>
      <c r="DT36" s="297">
        <f t="shared" si="715"/>
        <v>691.3128191</v>
      </c>
      <c r="DU36" s="297">
        <f t="shared" si="715"/>
        <v>737.3851421</v>
      </c>
      <c r="DV36" s="297">
        <f t="shared" si="715"/>
        <v>1428.697961</v>
      </c>
      <c r="DW36" s="297">
        <f t="shared" si="715"/>
        <v>1129.410183</v>
      </c>
      <c r="DX36" s="337">
        <v>2708.0</v>
      </c>
      <c r="DY36" s="297">
        <f t="shared" ref="DY36:EI36" si="716">DY39+DY43+DY48</f>
        <v>534.0396424</v>
      </c>
      <c r="DZ36" s="297">
        <f t="shared" si="716"/>
        <v>506.9157795</v>
      </c>
      <c r="EA36" s="297">
        <f t="shared" si="716"/>
        <v>1040.955422</v>
      </c>
      <c r="EB36" s="297">
        <f t="shared" si="716"/>
        <v>7122.934149</v>
      </c>
      <c r="EC36" s="297">
        <f t="shared" si="716"/>
        <v>6761.160464</v>
      </c>
      <c r="ED36" s="297">
        <f t="shared" si="716"/>
        <v>13884.09461</v>
      </c>
      <c r="EE36" s="297">
        <f t="shared" si="716"/>
        <v>472</v>
      </c>
      <c r="EF36" s="297">
        <f t="shared" si="716"/>
        <v>112.8585913</v>
      </c>
      <c r="EG36" s="297">
        <f t="shared" si="716"/>
        <v>86.18011013</v>
      </c>
      <c r="EH36" s="297">
        <f t="shared" si="716"/>
        <v>557.280682</v>
      </c>
      <c r="EI36" s="297">
        <f t="shared" si="716"/>
        <v>153.2090847</v>
      </c>
    </row>
    <row r="37" ht="13.5" customHeight="1">
      <c r="A37" s="49"/>
      <c r="B37" s="50" t="s">
        <v>73</v>
      </c>
      <c r="C37" s="51"/>
      <c r="D37" s="321"/>
      <c r="E37" s="322"/>
      <c r="F37" s="322"/>
      <c r="G37" s="323"/>
      <c r="H37" s="323"/>
      <c r="I37" s="301"/>
      <c r="J37" s="322"/>
      <c r="K37" s="324"/>
      <c r="L37" s="322"/>
      <c r="M37" s="325"/>
      <c r="N37" s="325"/>
      <c r="O37" s="325"/>
      <c r="P37" s="304"/>
      <c r="Q37" s="304"/>
      <c r="R37" s="304"/>
      <c r="S37" s="304"/>
      <c r="T37" s="303"/>
      <c r="U37" s="303"/>
      <c r="V37" s="303"/>
      <c r="W37" s="303"/>
      <c r="X37" s="304"/>
      <c r="Y37" s="304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4"/>
      <c r="AK37" s="304"/>
      <c r="AL37" s="303"/>
      <c r="AM37" s="304"/>
      <c r="AN37" s="304"/>
      <c r="AO37" s="304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4"/>
      <c r="BL37" s="304"/>
      <c r="BM37" s="304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  <c r="CW37" s="303"/>
      <c r="CX37" s="303"/>
      <c r="CY37" s="303"/>
      <c r="CZ37" s="303"/>
      <c r="DA37" s="303"/>
      <c r="DB37" s="303"/>
      <c r="DC37" s="303"/>
      <c r="DD37" s="303"/>
      <c r="DE37" s="303"/>
      <c r="DF37" s="303"/>
      <c r="DG37" s="303"/>
      <c r="DH37" s="303"/>
      <c r="DI37" s="303"/>
      <c r="DJ37" s="303"/>
      <c r="DK37" s="303"/>
      <c r="DL37" s="303"/>
      <c r="DM37" s="303"/>
      <c r="DN37" s="303"/>
      <c r="DO37" s="303"/>
      <c r="DP37" s="303"/>
      <c r="DQ37" s="303"/>
      <c r="DR37" s="303"/>
      <c r="DS37" s="303"/>
      <c r="DT37" s="303"/>
      <c r="DU37" s="303"/>
      <c r="DV37" s="303"/>
      <c r="DW37" s="303"/>
      <c r="DX37" s="303"/>
      <c r="DY37" s="303"/>
      <c r="DZ37" s="303"/>
      <c r="EA37" s="303"/>
      <c r="EB37" s="303"/>
      <c r="EC37" s="303"/>
      <c r="ED37" s="303"/>
      <c r="EE37" s="303"/>
      <c r="EF37" s="303"/>
      <c r="EG37" s="303"/>
      <c r="EH37" s="303"/>
      <c r="EI37" s="303"/>
    </row>
    <row r="38" ht="13.5" customHeight="1">
      <c r="A38" s="39"/>
      <c r="B38" s="40">
        <v>1.0</v>
      </c>
      <c r="C38" s="53" t="s">
        <v>73</v>
      </c>
      <c r="D38" s="298">
        <v>8100.0</v>
      </c>
      <c r="E38" s="299">
        <v>7628.0</v>
      </c>
      <c r="F38" s="299">
        <v>15728.0</v>
      </c>
      <c r="G38" s="300">
        <f t="shared" ref="G38:I38" si="717">D38/D132*100</f>
        <v>1.287105586</v>
      </c>
      <c r="H38" s="300">
        <f t="shared" si="717"/>
        <v>1.247479447</v>
      </c>
      <c r="I38" s="301">
        <f t="shared" si="717"/>
        <v>1.267577483</v>
      </c>
      <c r="J38" s="302">
        <f t="shared" ref="J38:K38" si="718">G38*J134/100</f>
        <v>8309.450692</v>
      </c>
      <c r="K38" s="302">
        <f t="shared" si="718"/>
        <v>7875.786843</v>
      </c>
      <c r="L38" s="299">
        <f>SUM(J38:K38)</f>
        <v>16185.23753</v>
      </c>
      <c r="M38" s="303"/>
      <c r="N38" s="303"/>
      <c r="O38" s="303"/>
      <c r="P38" s="304">
        <f>I38*P134/100</f>
        <v>308.3889258</v>
      </c>
      <c r="Q38" s="304">
        <f>(1.05*$Q$137*L38)/1000</f>
        <v>306.548192</v>
      </c>
      <c r="R38" s="304">
        <f t="shared" ref="R38:S38" si="719">G38*R134/100</f>
        <v>150.5936967</v>
      </c>
      <c r="S38" s="304">
        <f t="shared" si="719"/>
        <v>142.7343273</v>
      </c>
      <c r="T38" s="303">
        <f>R38+S38</f>
        <v>293.328024</v>
      </c>
      <c r="U38" s="303">
        <f t="shared" ref="U38:V38" si="720">G38*U134/100</f>
        <v>145.4853542</v>
      </c>
      <c r="V38" s="303">
        <f t="shared" si="720"/>
        <v>137.0076891</v>
      </c>
      <c r="W38" s="303">
        <f>U38+V38</f>
        <v>282.4930433</v>
      </c>
      <c r="X38" s="304">
        <f t="shared" ref="X38:Y38" si="721">G38*X134/100</f>
        <v>153.2556621</v>
      </c>
      <c r="Y38" s="304">
        <f t="shared" si="721"/>
        <v>143.7969559</v>
      </c>
      <c r="Z38" s="303">
        <f>X38+Y38</f>
        <v>297.0526179</v>
      </c>
      <c r="AA38" s="303">
        <f t="shared" ref="AA38:AB38" si="722">G38*AA134/100</f>
        <v>308.2103035</v>
      </c>
      <c r="AB38" s="303">
        <f t="shared" si="722"/>
        <v>288.367349</v>
      </c>
      <c r="AC38" s="303">
        <f>AA38+AB38</f>
        <v>596.5776525</v>
      </c>
      <c r="AD38" s="303">
        <f>$AD$137*J38/100</f>
        <v>463.5639477</v>
      </c>
      <c r="AE38" s="303">
        <f>$AE$137*K38/100</f>
        <v>432.4262756</v>
      </c>
      <c r="AF38" s="303">
        <f>AD38+AE38</f>
        <v>895.9902233</v>
      </c>
      <c r="AG38" s="303">
        <f>$AG$137*J38/100</f>
        <v>771.8128644</v>
      </c>
      <c r="AH38" s="303">
        <f>$AH$137*K38/100</f>
        <v>715.853606</v>
      </c>
      <c r="AI38" s="303">
        <f>AG38+AH38</f>
        <v>1487.66647</v>
      </c>
      <c r="AJ38" s="304">
        <f>$AJ$137*J38/100</f>
        <v>618.5572023</v>
      </c>
      <c r="AK38" s="304">
        <f>$AK$137*K38/100</f>
        <v>572.0566501</v>
      </c>
      <c r="AL38" s="303">
        <f>AJ38+AK38</f>
        <v>1190.613852</v>
      </c>
      <c r="AM38" s="304">
        <f>$AM$137*J38/100</f>
        <v>302.1737783</v>
      </c>
      <c r="AN38" s="304">
        <f>$AN$137*K38/100</f>
        <v>275.4684115</v>
      </c>
      <c r="AO38" s="304">
        <f>AM38+AN38</f>
        <v>577.6421898</v>
      </c>
      <c r="AP38" s="303">
        <f>$AP$137*J38/100</f>
        <v>148.9438584</v>
      </c>
      <c r="AQ38" s="303">
        <f>$AQ$137*K38/100</f>
        <v>135.35152</v>
      </c>
      <c r="AR38" s="303">
        <f>AP38+AQ38</f>
        <v>284.2953784</v>
      </c>
      <c r="AS38" s="303">
        <f>$AS$137*J38/100</f>
        <v>148.0686266</v>
      </c>
      <c r="AT38" s="303">
        <f>$AT$137*K38/100</f>
        <v>134.6279819</v>
      </c>
      <c r="AU38" s="303">
        <f>AS38+AT38</f>
        <v>282.6966085</v>
      </c>
      <c r="AV38" s="303">
        <f>$AV$137*J38/100</f>
        <v>147.6052686</v>
      </c>
      <c r="AW38" s="303">
        <f>$AW$137*K38/100</f>
        <v>134.565608</v>
      </c>
      <c r="AX38" s="303">
        <f>AV38+AW38</f>
        <v>282.1708765</v>
      </c>
      <c r="AY38" s="303">
        <f t="shared" ref="AY38:AZ38" si="723">G38*AY134/100</f>
        <v>147.2706211</v>
      </c>
      <c r="AZ38" s="303">
        <f t="shared" si="723"/>
        <v>134.7776795</v>
      </c>
      <c r="BA38" s="303">
        <f>AY38+AZ38</f>
        <v>282.0483006</v>
      </c>
      <c r="BB38" s="303">
        <f>$BB$137*J38/100</f>
        <v>146.6528104</v>
      </c>
      <c r="BC38" s="303">
        <f>$BC$137*K38/100</f>
        <v>134.6654063</v>
      </c>
      <c r="BD38" s="303">
        <f>BB38+BC38</f>
        <v>281.3182167</v>
      </c>
      <c r="BE38" s="303">
        <f>$BE$137*J38/100</f>
        <v>145.1082837</v>
      </c>
      <c r="BF38" s="303">
        <f>$BF$137*K38/100</f>
        <v>133.5551496</v>
      </c>
      <c r="BG38" s="303">
        <f>BE38+BF38</f>
        <v>278.6634333</v>
      </c>
      <c r="BH38" s="303">
        <f>$BH$137*J38/100</f>
        <v>1561.748175</v>
      </c>
      <c r="BI38" s="303">
        <f>$BI$137*K38/100</f>
        <v>1430.547056</v>
      </c>
      <c r="BJ38" s="303">
        <f>BH38+BI38</f>
        <v>2992.295231</v>
      </c>
      <c r="BK38" s="304">
        <f>$BK$137*J38/100</f>
        <v>1300.028126</v>
      </c>
      <c r="BL38" s="304">
        <f>$BL$137*K38/100</f>
        <v>1190.332414</v>
      </c>
      <c r="BM38" s="304">
        <f>BK38+BL38</f>
        <v>2490.360539</v>
      </c>
      <c r="BN38" s="303">
        <v>1575.0</v>
      </c>
      <c r="BO38" s="303">
        <v>1063.0</v>
      </c>
      <c r="BP38" s="303">
        <f>BN38+BO38</f>
        <v>2638</v>
      </c>
      <c r="BQ38" s="303">
        <f>D38/F38*BS38</f>
        <v>1398.079561</v>
      </c>
      <c r="BR38" s="303">
        <f>E38/F38*BS38</f>
        <v>1316.611221</v>
      </c>
      <c r="BS38" s="303">
        <f>BP38/F38*L38</f>
        <v>2714.690782</v>
      </c>
      <c r="BT38" s="303">
        <f t="shared" ref="BT38:BU38" si="724">G38*BT134/100</f>
        <v>1117.130422</v>
      </c>
      <c r="BU38" s="303">
        <f t="shared" si="724"/>
        <v>1026.001946</v>
      </c>
      <c r="BV38" s="303">
        <f>BT38+BU38</f>
        <v>2143.132368</v>
      </c>
      <c r="BW38" s="303">
        <f t="shared" ref="BW38:BX38" si="725">G38*BW134/100</f>
        <v>426.3794673</v>
      </c>
      <c r="BX38" s="303">
        <f t="shared" si="725"/>
        <v>392.2574374</v>
      </c>
      <c r="BY38" s="303">
        <f>BW38+BX38</f>
        <v>818.6369047</v>
      </c>
      <c r="BZ38" s="303">
        <f t="shared" ref="BZ38:CA38" si="726">G38*BZ134/100</f>
        <v>396.8275231</v>
      </c>
      <c r="CA38" s="303">
        <f t="shared" si="726"/>
        <v>364.301423</v>
      </c>
      <c r="CB38" s="303">
        <f>BZ38+CA38</f>
        <v>761.128946</v>
      </c>
      <c r="CC38" s="303">
        <f t="shared" ref="CC38:CD38" si="727">G38*CC134/100</f>
        <v>823.2069904</v>
      </c>
      <c r="CD38" s="303">
        <f t="shared" si="727"/>
        <v>756.5588603</v>
      </c>
      <c r="CE38" s="303">
        <f>CC38+CD38</f>
        <v>1579.765851</v>
      </c>
      <c r="CF38" s="303">
        <f>$CF$137*J38/100</f>
        <v>6070.543397</v>
      </c>
      <c r="CG38" s="303">
        <f>$CG$137*K38/100</f>
        <v>5818.219192</v>
      </c>
      <c r="CH38" s="303">
        <f>CF38+CG38</f>
        <v>11888.76259</v>
      </c>
      <c r="CI38" s="303">
        <f>$CI$137*J38/100</f>
        <v>2764.831508</v>
      </c>
      <c r="CJ38" s="303">
        <f>$CJ$137*K38/100</f>
        <v>2540.417045</v>
      </c>
      <c r="CK38" s="303">
        <f>CI38+CJ38</f>
        <v>5305.248554</v>
      </c>
      <c r="CL38" s="303">
        <f>$CL$137*J38/100</f>
        <v>5308.885796</v>
      </c>
      <c r="CM38" s="303">
        <f>$CM$137*K38/100</f>
        <v>5094.281919</v>
      </c>
      <c r="CN38" s="303">
        <f>CL38+CM38</f>
        <v>10403.16771</v>
      </c>
      <c r="CO38" s="303">
        <f>$CO$137*J38/100</f>
        <v>235.733388</v>
      </c>
      <c r="CP38" s="303">
        <f>$CP$137*K38/100</f>
        <v>241.087878</v>
      </c>
      <c r="CQ38" s="303">
        <f>CO38+CP38</f>
        <v>476.821266</v>
      </c>
      <c r="CR38" s="303">
        <f>$CR$137*J38/100</f>
        <v>1796.297426</v>
      </c>
      <c r="CS38" s="303">
        <f>$CS$137*K38/100</f>
        <v>1706.838804</v>
      </c>
      <c r="CT38" s="303">
        <f>CR38+CS38</f>
        <v>3503.13623</v>
      </c>
      <c r="CU38" s="303">
        <f>$CU$137*J38/100</f>
        <v>2092.743585</v>
      </c>
      <c r="CV38" s="303">
        <f>$CV$137*K38/100</f>
        <v>2054.062233</v>
      </c>
      <c r="CW38" s="303">
        <f>CU38+CV38</f>
        <v>4146.805818</v>
      </c>
      <c r="CX38" s="303">
        <f>$CX$137*J38/100</f>
        <v>1325.281137</v>
      </c>
      <c r="CY38" s="303">
        <f>$CY$137*K38/100</f>
        <v>1253.916441</v>
      </c>
      <c r="CZ38" s="303">
        <f>CX38+CY38</f>
        <v>2579.197578</v>
      </c>
      <c r="DA38" s="303">
        <f>$DA$137*J38/100</f>
        <v>5214.322148</v>
      </c>
      <c r="DB38" s="303">
        <f>$DB$137*K38/100</f>
        <v>5014.817478</v>
      </c>
      <c r="DC38" s="303">
        <f>DA38+DB38</f>
        <v>10229.13963</v>
      </c>
      <c r="DD38" s="303">
        <f>$DD$137*J38/100</f>
        <v>5611.149671</v>
      </c>
      <c r="DE38" s="303">
        <f>$DE$137*K38/100</f>
        <v>5379.118901</v>
      </c>
      <c r="DF38" s="303">
        <f>DD38+DE38</f>
        <v>10990.26857</v>
      </c>
      <c r="DG38" s="303">
        <f>$DG$137*J38/100</f>
        <v>5673.715874</v>
      </c>
      <c r="DH38" s="303">
        <f>$DH$137*K38/100</f>
        <v>5453.917769</v>
      </c>
      <c r="DI38" s="303">
        <f>DG38+DH38</f>
        <v>11127.63364</v>
      </c>
      <c r="DJ38" s="303">
        <f>$DJ$137*J38/100</f>
        <v>1451.687777</v>
      </c>
      <c r="DK38" s="303">
        <f>$DK$137*K38/100</f>
        <v>1378.43984</v>
      </c>
      <c r="DL38" s="303">
        <f>DJ38+DK38</f>
        <v>2830.127616</v>
      </c>
      <c r="DM38" s="303">
        <f>$DM$137*J38/100</f>
        <v>459.3937256</v>
      </c>
      <c r="DN38" s="303">
        <f>$DN$137*K38/100</f>
        <v>439.1002906</v>
      </c>
      <c r="DO38" s="303">
        <f>DM38+DN38</f>
        <v>898.4940162</v>
      </c>
      <c r="DP38" s="303">
        <f>$DP$137*L38/100</f>
        <v>4668.848745</v>
      </c>
      <c r="DQ38" s="303">
        <f>$DQ$137*L38/100</f>
        <v>3825.140915</v>
      </c>
      <c r="DR38" s="303">
        <f>$DR$137*L38/100</f>
        <v>2816.87178</v>
      </c>
      <c r="DS38" s="303">
        <f>16*L38/100</f>
        <v>2589.638006</v>
      </c>
      <c r="DT38" s="303">
        <f>$DT$137*J38/100</f>
        <v>116.3028607</v>
      </c>
      <c r="DU38" s="303">
        <f>$DU$137*K38/100</f>
        <v>125.2594113</v>
      </c>
      <c r="DV38" s="303">
        <f>DT38+DU38</f>
        <v>241.562272</v>
      </c>
      <c r="DW38" s="303">
        <f>I38*DW135/100</f>
        <v>190.8971689</v>
      </c>
      <c r="DX38" s="303">
        <f>I38*DX135/100</f>
        <v>457.7602564</v>
      </c>
      <c r="DY38" s="303">
        <f t="shared" ref="DY38:DZ38" si="728">1.48*CF38/100</f>
        <v>89.84404227</v>
      </c>
      <c r="DZ38" s="303">
        <f t="shared" si="728"/>
        <v>86.10964404</v>
      </c>
      <c r="EA38" s="303">
        <f>DY38+DZ38</f>
        <v>175.9536863</v>
      </c>
      <c r="EB38" s="303">
        <f t="shared" ref="EB38:EC38" si="729">19.74*CF38/100</f>
        <v>1198.325267</v>
      </c>
      <c r="EC38" s="303">
        <f t="shared" si="729"/>
        <v>1148.516469</v>
      </c>
      <c r="ED38" s="303">
        <f>EB38+EC38</f>
        <v>2346.841735</v>
      </c>
      <c r="EE38" s="303"/>
      <c r="EF38" s="303">
        <f>$EF$137*L38/100</f>
        <v>19.07608142</v>
      </c>
      <c r="EG38" s="303">
        <f>L38*0.09/100</f>
        <v>14.56671378</v>
      </c>
      <c r="EH38" s="303">
        <f>I38*EH135/100</f>
        <v>94.19368274</v>
      </c>
      <c r="EI38" s="303">
        <f>0.0016*L38</f>
        <v>25.89638006</v>
      </c>
    </row>
    <row r="39" ht="13.5" customHeight="1">
      <c r="A39" s="39"/>
      <c r="B39" s="40"/>
      <c r="C39" s="53"/>
      <c r="D39" s="326">
        <v>8100.0</v>
      </c>
      <c r="E39" s="327">
        <v>7628.0</v>
      </c>
      <c r="F39" s="327">
        <v>15728.0</v>
      </c>
      <c r="G39" s="328"/>
      <c r="H39" s="328"/>
      <c r="I39" s="335"/>
      <c r="J39" s="327">
        <f t="shared" ref="J39:L39" si="730">J38</f>
        <v>8309.450692</v>
      </c>
      <c r="K39" s="327">
        <f t="shared" si="730"/>
        <v>7875.786843</v>
      </c>
      <c r="L39" s="327">
        <f t="shared" si="730"/>
        <v>16185.23753</v>
      </c>
      <c r="M39" s="303"/>
      <c r="N39" s="303"/>
      <c r="O39" s="303"/>
      <c r="P39" s="330">
        <f t="shared" ref="P39:ED39" si="731">P38</f>
        <v>308.3889258</v>
      </c>
      <c r="Q39" s="330">
        <f t="shared" si="731"/>
        <v>306.548192</v>
      </c>
      <c r="R39" s="330">
        <f t="shared" si="731"/>
        <v>150.5936967</v>
      </c>
      <c r="S39" s="330">
        <f t="shared" si="731"/>
        <v>142.7343273</v>
      </c>
      <c r="T39" s="330">
        <f t="shared" si="731"/>
        <v>293.328024</v>
      </c>
      <c r="U39" s="330">
        <f t="shared" si="731"/>
        <v>145.4853542</v>
      </c>
      <c r="V39" s="330">
        <f t="shared" si="731"/>
        <v>137.0076891</v>
      </c>
      <c r="W39" s="330">
        <f t="shared" si="731"/>
        <v>282.4930433</v>
      </c>
      <c r="X39" s="330">
        <f t="shared" si="731"/>
        <v>153.2556621</v>
      </c>
      <c r="Y39" s="330">
        <f t="shared" si="731"/>
        <v>143.7969559</v>
      </c>
      <c r="Z39" s="330">
        <f t="shared" si="731"/>
        <v>297.0526179</v>
      </c>
      <c r="AA39" s="330">
        <f t="shared" si="731"/>
        <v>308.2103035</v>
      </c>
      <c r="AB39" s="330">
        <f t="shared" si="731"/>
        <v>288.367349</v>
      </c>
      <c r="AC39" s="330">
        <f t="shared" si="731"/>
        <v>596.5776525</v>
      </c>
      <c r="AD39" s="330">
        <f t="shared" si="731"/>
        <v>463.5639477</v>
      </c>
      <c r="AE39" s="330">
        <f t="shared" si="731"/>
        <v>432.4262756</v>
      </c>
      <c r="AF39" s="330">
        <f t="shared" si="731"/>
        <v>895.9902233</v>
      </c>
      <c r="AG39" s="330">
        <f t="shared" si="731"/>
        <v>771.8128644</v>
      </c>
      <c r="AH39" s="330">
        <f t="shared" si="731"/>
        <v>715.853606</v>
      </c>
      <c r="AI39" s="330">
        <f t="shared" si="731"/>
        <v>1487.66647</v>
      </c>
      <c r="AJ39" s="330">
        <f t="shared" si="731"/>
        <v>618.5572023</v>
      </c>
      <c r="AK39" s="330">
        <f t="shared" si="731"/>
        <v>572.0566501</v>
      </c>
      <c r="AL39" s="330">
        <f t="shared" si="731"/>
        <v>1190.613852</v>
      </c>
      <c r="AM39" s="330">
        <f t="shared" si="731"/>
        <v>302.1737783</v>
      </c>
      <c r="AN39" s="330">
        <f t="shared" si="731"/>
        <v>275.4684115</v>
      </c>
      <c r="AO39" s="330">
        <f t="shared" si="731"/>
        <v>577.6421898</v>
      </c>
      <c r="AP39" s="330">
        <f t="shared" si="731"/>
        <v>148.9438584</v>
      </c>
      <c r="AQ39" s="330">
        <f t="shared" si="731"/>
        <v>135.35152</v>
      </c>
      <c r="AR39" s="330">
        <f t="shared" si="731"/>
        <v>284.2953784</v>
      </c>
      <c r="AS39" s="330">
        <f t="shared" si="731"/>
        <v>148.0686266</v>
      </c>
      <c r="AT39" s="330">
        <f t="shared" si="731"/>
        <v>134.6279819</v>
      </c>
      <c r="AU39" s="330">
        <f t="shared" si="731"/>
        <v>282.6966085</v>
      </c>
      <c r="AV39" s="330">
        <f t="shared" si="731"/>
        <v>147.6052686</v>
      </c>
      <c r="AW39" s="330">
        <f t="shared" si="731"/>
        <v>134.565608</v>
      </c>
      <c r="AX39" s="330">
        <f t="shared" si="731"/>
        <v>282.1708765</v>
      </c>
      <c r="AY39" s="330">
        <f t="shared" si="731"/>
        <v>147.2706211</v>
      </c>
      <c r="AZ39" s="330">
        <f t="shared" si="731"/>
        <v>134.7776795</v>
      </c>
      <c r="BA39" s="330">
        <f t="shared" si="731"/>
        <v>282.0483006</v>
      </c>
      <c r="BB39" s="330">
        <f t="shared" si="731"/>
        <v>146.6528104</v>
      </c>
      <c r="BC39" s="330">
        <f t="shared" si="731"/>
        <v>134.6654063</v>
      </c>
      <c r="BD39" s="330">
        <f t="shared" si="731"/>
        <v>281.3182167</v>
      </c>
      <c r="BE39" s="330">
        <f t="shared" si="731"/>
        <v>145.1082837</v>
      </c>
      <c r="BF39" s="330">
        <f t="shared" si="731"/>
        <v>133.5551496</v>
      </c>
      <c r="BG39" s="330">
        <f t="shared" si="731"/>
        <v>278.6634333</v>
      </c>
      <c r="BH39" s="330">
        <f t="shared" si="731"/>
        <v>1561.748175</v>
      </c>
      <c r="BI39" s="330">
        <f t="shared" si="731"/>
        <v>1430.547056</v>
      </c>
      <c r="BJ39" s="330">
        <f t="shared" si="731"/>
        <v>2992.295231</v>
      </c>
      <c r="BK39" s="330">
        <f t="shared" si="731"/>
        <v>1300.028126</v>
      </c>
      <c r="BL39" s="330">
        <f t="shared" si="731"/>
        <v>1190.332414</v>
      </c>
      <c r="BM39" s="330">
        <f t="shared" si="731"/>
        <v>2490.360539</v>
      </c>
      <c r="BN39" s="330">
        <f t="shared" si="731"/>
        <v>1575</v>
      </c>
      <c r="BO39" s="330">
        <f t="shared" si="731"/>
        <v>1063</v>
      </c>
      <c r="BP39" s="330">
        <f t="shared" si="731"/>
        <v>2638</v>
      </c>
      <c r="BQ39" s="330">
        <f t="shared" si="731"/>
        <v>1398.079561</v>
      </c>
      <c r="BR39" s="330">
        <f t="shared" si="731"/>
        <v>1316.611221</v>
      </c>
      <c r="BS39" s="330">
        <f t="shared" si="731"/>
        <v>2714.690782</v>
      </c>
      <c r="BT39" s="330">
        <f t="shared" si="731"/>
        <v>1117.130422</v>
      </c>
      <c r="BU39" s="330">
        <f t="shared" si="731"/>
        <v>1026.001946</v>
      </c>
      <c r="BV39" s="330">
        <f t="shared" si="731"/>
        <v>2143.132368</v>
      </c>
      <c r="BW39" s="330">
        <f t="shared" si="731"/>
        <v>426.3794673</v>
      </c>
      <c r="BX39" s="330">
        <f t="shared" si="731"/>
        <v>392.2574374</v>
      </c>
      <c r="BY39" s="330">
        <f t="shared" si="731"/>
        <v>818.6369047</v>
      </c>
      <c r="BZ39" s="330">
        <f t="shared" si="731"/>
        <v>396.8275231</v>
      </c>
      <c r="CA39" s="330">
        <f t="shared" si="731"/>
        <v>364.301423</v>
      </c>
      <c r="CB39" s="330">
        <f t="shared" si="731"/>
        <v>761.128946</v>
      </c>
      <c r="CC39" s="330">
        <f t="shared" si="731"/>
        <v>823.2069904</v>
      </c>
      <c r="CD39" s="330">
        <f t="shared" si="731"/>
        <v>756.5588603</v>
      </c>
      <c r="CE39" s="330">
        <f t="shared" si="731"/>
        <v>1579.765851</v>
      </c>
      <c r="CF39" s="330">
        <f t="shared" si="731"/>
        <v>6070.543397</v>
      </c>
      <c r="CG39" s="330">
        <f t="shared" si="731"/>
        <v>5818.219192</v>
      </c>
      <c r="CH39" s="330">
        <f t="shared" si="731"/>
        <v>11888.76259</v>
      </c>
      <c r="CI39" s="330">
        <f t="shared" si="731"/>
        <v>2764.831508</v>
      </c>
      <c r="CJ39" s="330">
        <f t="shared" si="731"/>
        <v>2540.417045</v>
      </c>
      <c r="CK39" s="330">
        <f t="shared" si="731"/>
        <v>5305.248554</v>
      </c>
      <c r="CL39" s="330">
        <f t="shared" si="731"/>
        <v>5308.885796</v>
      </c>
      <c r="CM39" s="330">
        <f t="shared" si="731"/>
        <v>5094.281919</v>
      </c>
      <c r="CN39" s="330">
        <f t="shared" si="731"/>
        <v>10403.16771</v>
      </c>
      <c r="CO39" s="330">
        <f t="shared" si="731"/>
        <v>235.733388</v>
      </c>
      <c r="CP39" s="330">
        <f t="shared" si="731"/>
        <v>241.087878</v>
      </c>
      <c r="CQ39" s="330">
        <f t="shared" si="731"/>
        <v>476.821266</v>
      </c>
      <c r="CR39" s="330">
        <f t="shared" si="731"/>
        <v>1796.297426</v>
      </c>
      <c r="CS39" s="330">
        <f t="shared" si="731"/>
        <v>1706.838804</v>
      </c>
      <c r="CT39" s="330">
        <f t="shared" si="731"/>
        <v>3503.13623</v>
      </c>
      <c r="CU39" s="330">
        <f t="shared" si="731"/>
        <v>2092.743585</v>
      </c>
      <c r="CV39" s="330">
        <f t="shared" si="731"/>
        <v>2054.062233</v>
      </c>
      <c r="CW39" s="330">
        <f t="shared" si="731"/>
        <v>4146.805818</v>
      </c>
      <c r="CX39" s="330">
        <f t="shared" si="731"/>
        <v>1325.281137</v>
      </c>
      <c r="CY39" s="330">
        <f t="shared" si="731"/>
        <v>1253.916441</v>
      </c>
      <c r="CZ39" s="330">
        <f t="shared" si="731"/>
        <v>2579.197578</v>
      </c>
      <c r="DA39" s="330">
        <f t="shared" si="731"/>
        <v>5214.322148</v>
      </c>
      <c r="DB39" s="330">
        <f t="shared" si="731"/>
        <v>5014.817478</v>
      </c>
      <c r="DC39" s="330">
        <f t="shared" si="731"/>
        <v>10229.13963</v>
      </c>
      <c r="DD39" s="330">
        <f t="shared" si="731"/>
        <v>5611.149671</v>
      </c>
      <c r="DE39" s="330">
        <f t="shared" si="731"/>
        <v>5379.118901</v>
      </c>
      <c r="DF39" s="330">
        <f t="shared" si="731"/>
        <v>10990.26857</v>
      </c>
      <c r="DG39" s="330">
        <f t="shared" si="731"/>
        <v>5673.715874</v>
      </c>
      <c r="DH39" s="330">
        <f t="shared" si="731"/>
        <v>5453.917769</v>
      </c>
      <c r="DI39" s="330">
        <f t="shared" si="731"/>
        <v>11127.63364</v>
      </c>
      <c r="DJ39" s="330">
        <f t="shared" si="731"/>
        <v>1451.687777</v>
      </c>
      <c r="DK39" s="330">
        <f t="shared" si="731"/>
        <v>1378.43984</v>
      </c>
      <c r="DL39" s="330">
        <f t="shared" si="731"/>
        <v>2830.127616</v>
      </c>
      <c r="DM39" s="330">
        <f t="shared" si="731"/>
        <v>459.3937256</v>
      </c>
      <c r="DN39" s="330">
        <f t="shared" si="731"/>
        <v>439.1002906</v>
      </c>
      <c r="DO39" s="330">
        <f t="shared" si="731"/>
        <v>898.4940162</v>
      </c>
      <c r="DP39" s="330">
        <f t="shared" si="731"/>
        <v>4668.848745</v>
      </c>
      <c r="DQ39" s="330">
        <f t="shared" si="731"/>
        <v>3825.140915</v>
      </c>
      <c r="DR39" s="330">
        <f t="shared" si="731"/>
        <v>2816.87178</v>
      </c>
      <c r="DS39" s="330">
        <f t="shared" si="731"/>
        <v>2589.638006</v>
      </c>
      <c r="DT39" s="330">
        <f t="shared" si="731"/>
        <v>116.3028607</v>
      </c>
      <c r="DU39" s="330">
        <f t="shared" si="731"/>
        <v>125.2594113</v>
      </c>
      <c r="DV39" s="330">
        <f t="shared" si="731"/>
        <v>241.562272</v>
      </c>
      <c r="DW39" s="330">
        <f t="shared" si="731"/>
        <v>190.8971689</v>
      </c>
      <c r="DX39" s="330">
        <f t="shared" si="731"/>
        <v>457.7602564</v>
      </c>
      <c r="DY39" s="330">
        <f t="shared" si="731"/>
        <v>89.84404227</v>
      </c>
      <c r="DZ39" s="330">
        <f t="shared" si="731"/>
        <v>86.10964404</v>
      </c>
      <c r="EA39" s="330">
        <f t="shared" si="731"/>
        <v>175.9536863</v>
      </c>
      <c r="EB39" s="330">
        <f t="shared" si="731"/>
        <v>1198.325267</v>
      </c>
      <c r="EC39" s="330">
        <f t="shared" si="731"/>
        <v>1148.516469</v>
      </c>
      <c r="ED39" s="330">
        <f t="shared" si="731"/>
        <v>2346.841735</v>
      </c>
      <c r="EE39" s="330">
        <v>74.0</v>
      </c>
      <c r="EF39" s="330">
        <f t="shared" ref="EF39:EI39" si="732">EF38</f>
        <v>19.07608142</v>
      </c>
      <c r="EG39" s="330">
        <f t="shared" si="732"/>
        <v>14.56671378</v>
      </c>
      <c r="EH39" s="330">
        <f t="shared" si="732"/>
        <v>94.19368274</v>
      </c>
      <c r="EI39" s="330">
        <f t="shared" si="732"/>
        <v>25.89638006</v>
      </c>
    </row>
    <row r="40" ht="13.5" customHeight="1">
      <c r="A40" s="39"/>
      <c r="B40" s="40"/>
      <c r="C40" s="53"/>
      <c r="D40" s="338"/>
      <c r="E40" s="339"/>
      <c r="F40" s="339"/>
      <c r="G40" s="340"/>
      <c r="H40" s="340"/>
      <c r="I40" s="341"/>
      <c r="J40" s="339"/>
      <c r="K40" s="342"/>
      <c r="L40" s="339"/>
      <c r="M40" s="303"/>
      <c r="N40" s="303"/>
      <c r="O40" s="303"/>
      <c r="P40" s="304"/>
      <c r="Q40" s="304"/>
      <c r="R40" s="304"/>
      <c r="S40" s="304"/>
      <c r="T40" s="303"/>
      <c r="U40" s="303"/>
      <c r="V40" s="303"/>
      <c r="W40" s="303"/>
      <c r="X40" s="304"/>
      <c r="Y40" s="304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4"/>
      <c r="AK40" s="304"/>
      <c r="AL40" s="303"/>
      <c r="AM40" s="304"/>
      <c r="AN40" s="304"/>
      <c r="AO40" s="304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4"/>
      <c r="BL40" s="304"/>
      <c r="BM40" s="304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  <c r="CW40" s="303"/>
      <c r="CX40" s="303"/>
      <c r="CY40" s="303"/>
      <c r="CZ40" s="303"/>
      <c r="DA40" s="303"/>
      <c r="DB40" s="303"/>
      <c r="DC40" s="303"/>
      <c r="DD40" s="303"/>
      <c r="DE40" s="303"/>
      <c r="DF40" s="303"/>
      <c r="DG40" s="303"/>
      <c r="DH40" s="303"/>
      <c r="DI40" s="303"/>
      <c r="DJ40" s="303"/>
      <c r="DK40" s="303"/>
      <c r="DL40" s="303"/>
      <c r="DM40" s="303"/>
      <c r="DN40" s="303"/>
      <c r="DO40" s="303"/>
      <c r="DP40" s="303"/>
      <c r="DQ40" s="303"/>
      <c r="DR40" s="303"/>
      <c r="DS40" s="303"/>
      <c r="DT40" s="303"/>
      <c r="DU40" s="303"/>
      <c r="DV40" s="303"/>
      <c r="DW40" s="303"/>
      <c r="DX40" s="303"/>
      <c r="DY40" s="303"/>
      <c r="DZ40" s="303"/>
      <c r="EA40" s="303"/>
      <c r="EB40" s="303"/>
      <c r="EC40" s="303"/>
      <c r="ED40" s="303"/>
      <c r="EE40" s="303"/>
      <c r="EF40" s="303"/>
      <c r="EG40" s="303"/>
      <c r="EH40" s="303"/>
      <c r="EI40" s="303"/>
    </row>
    <row r="41" ht="13.5" customHeight="1">
      <c r="A41" s="39"/>
      <c r="B41" s="50" t="s">
        <v>237</v>
      </c>
      <c r="C41" s="53"/>
      <c r="D41" s="321"/>
      <c r="E41" s="322"/>
      <c r="F41" s="322"/>
      <c r="G41" s="323"/>
      <c r="H41" s="323"/>
      <c r="I41" s="301"/>
      <c r="J41" s="322"/>
      <c r="K41" s="324"/>
      <c r="L41" s="322"/>
      <c r="M41" s="303"/>
      <c r="N41" s="303"/>
      <c r="O41" s="303"/>
      <c r="P41" s="304"/>
      <c r="Q41" s="304"/>
      <c r="R41" s="304"/>
      <c r="S41" s="304"/>
      <c r="T41" s="303"/>
      <c r="U41" s="303"/>
      <c r="V41" s="303"/>
      <c r="W41" s="303"/>
      <c r="X41" s="304"/>
      <c r="Y41" s="304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4"/>
      <c r="AK41" s="304"/>
      <c r="AL41" s="303"/>
      <c r="AM41" s="304"/>
      <c r="AN41" s="304"/>
      <c r="AO41" s="304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4"/>
      <c r="BL41" s="304"/>
      <c r="BM41" s="304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CW41" s="303"/>
      <c r="CX41" s="303"/>
      <c r="CY41" s="303"/>
      <c r="CZ41" s="303"/>
      <c r="DA41" s="30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</row>
    <row r="42" ht="13.5" customHeight="1">
      <c r="A42" s="39"/>
      <c r="B42" s="40">
        <v>2.0</v>
      </c>
      <c r="C42" s="53" t="s">
        <v>74</v>
      </c>
      <c r="D42" s="298">
        <v>19138.0</v>
      </c>
      <c r="E42" s="299">
        <v>18056.0</v>
      </c>
      <c r="F42" s="299">
        <v>37194.0</v>
      </c>
      <c r="G42" s="300">
        <f t="shared" ref="G42:I42" si="733">D42/D132*100</f>
        <v>3.041065024</v>
      </c>
      <c r="H42" s="300">
        <f t="shared" si="733"/>
        <v>2.952869546</v>
      </c>
      <c r="I42" s="301">
        <f t="shared" si="733"/>
        <v>2.997601532</v>
      </c>
      <c r="J42" s="302">
        <f t="shared" ref="J42:K42" si="734">G42*J134/100</f>
        <v>19632.87251</v>
      </c>
      <c r="K42" s="302">
        <f t="shared" si="734"/>
        <v>18642.52848</v>
      </c>
      <c r="L42" s="299">
        <f>SUM(J42:K42)</f>
        <v>38275.40099</v>
      </c>
      <c r="M42" s="303"/>
      <c r="N42" s="303"/>
      <c r="O42" s="303"/>
      <c r="P42" s="304">
        <f>I42*P134/100</f>
        <v>729.2864767</v>
      </c>
      <c r="Q42" s="304">
        <f>I42*Q134/100</f>
        <v>724.9699305</v>
      </c>
      <c r="R42" s="304">
        <f t="shared" ref="R42:S42" si="735">G42*R134/100</f>
        <v>355.8101441</v>
      </c>
      <c r="S42" s="304">
        <f t="shared" si="735"/>
        <v>337.8619578</v>
      </c>
      <c r="T42" s="303">
        <f>R42+S42</f>
        <v>693.6721019</v>
      </c>
      <c r="U42" s="303">
        <f t="shared" ref="U42:V42" si="736">G42*U134/100</f>
        <v>343.7405813</v>
      </c>
      <c r="V42" s="303">
        <f t="shared" si="736"/>
        <v>324.3066118</v>
      </c>
      <c r="W42" s="303">
        <f>U42+V42</f>
        <v>668.0471931</v>
      </c>
      <c r="X42" s="304">
        <f t="shared" ref="X42:Y42" si="737">G42*X134/100</f>
        <v>362.0996124</v>
      </c>
      <c r="Y42" s="304">
        <f t="shared" si="737"/>
        <v>340.3772726</v>
      </c>
      <c r="Z42" s="303">
        <f>X42+Y42</f>
        <v>702.476885</v>
      </c>
      <c r="AA42" s="303">
        <f t="shared" ref="AA42:AB42" si="738">G42*AA134/100</f>
        <v>728.2134307</v>
      </c>
      <c r="AB42" s="303">
        <f t="shared" si="738"/>
        <v>682.5853243</v>
      </c>
      <c r="AC42" s="303">
        <f>AA42+AB42</f>
        <v>1410.798755</v>
      </c>
      <c r="AD42" s="303">
        <f>$AD$137*J42/100</f>
        <v>1095.269979</v>
      </c>
      <c r="AE42" s="303">
        <f>$AE$137*K42/100</f>
        <v>1023.582699</v>
      </c>
      <c r="AF42" s="303">
        <f>AD42+AE42</f>
        <v>2118.852679</v>
      </c>
      <c r="AG42" s="303">
        <f>$AG$137*J42/100</f>
        <v>1823.574642</v>
      </c>
      <c r="AH42" s="303">
        <f>$AH$137*K42/100</f>
        <v>1694.47466</v>
      </c>
      <c r="AI42" s="303">
        <f>AG42+AH42</f>
        <v>3518.049302</v>
      </c>
      <c r="AJ42" s="304">
        <f>$AJ$137*J42/100</f>
        <v>1461.475029</v>
      </c>
      <c r="AK42" s="304">
        <f>$AK$137*K42/100</f>
        <v>1354.097388</v>
      </c>
      <c r="AL42" s="303">
        <f>AJ42+AK42</f>
        <v>2815.572417</v>
      </c>
      <c r="AM42" s="304">
        <f>$AM$137*J42/100</f>
        <v>713.9508357</v>
      </c>
      <c r="AN42" s="304">
        <f>$AN$137*K42/100</f>
        <v>652.0526532</v>
      </c>
      <c r="AO42" s="304">
        <f>AM42+AN42</f>
        <v>1366.003489</v>
      </c>
      <c r="AP42" s="303">
        <f>$AP$137*J42/100</f>
        <v>351.9120446</v>
      </c>
      <c r="AQ42" s="303">
        <f>$AQ$137*K42/100</f>
        <v>320.3863458</v>
      </c>
      <c r="AR42" s="303">
        <f>AP42+AQ42</f>
        <v>672.2983904</v>
      </c>
      <c r="AS42" s="303">
        <f>$AS$137*J42/100</f>
        <v>349.8441204</v>
      </c>
      <c r="AT42" s="303">
        <f>$AT$137*K42/100</f>
        <v>318.6736814</v>
      </c>
      <c r="AU42" s="303">
        <f>AS42+AT42</f>
        <v>668.5178018</v>
      </c>
      <c r="AV42" s="303">
        <f>$AV$137*J42/100</f>
        <v>348.749337</v>
      </c>
      <c r="AW42" s="303">
        <f>$AW$137*K42/100</f>
        <v>318.5260379</v>
      </c>
      <c r="AX42" s="303">
        <f>AV42+AW42</f>
        <v>667.2753749</v>
      </c>
      <c r="AY42" s="303">
        <f t="shared" ref="AY42:AZ42" si="739">G42*AY134/100</f>
        <v>347.9586601</v>
      </c>
      <c r="AZ42" s="303">
        <f t="shared" si="739"/>
        <v>319.0280258</v>
      </c>
      <c r="BA42" s="303">
        <f>AY42+AZ42</f>
        <v>666.9866858</v>
      </c>
      <c r="BB42" s="303">
        <f>$BB$137*J42/100</f>
        <v>346.4989489</v>
      </c>
      <c r="BC42" s="303">
        <f>$BC$137*K42/100</f>
        <v>318.7622675</v>
      </c>
      <c r="BD42" s="303">
        <f>BB42+BC42</f>
        <v>665.2612164</v>
      </c>
      <c r="BE42" s="303">
        <f>$BE$137*J42/100</f>
        <v>342.8496708</v>
      </c>
      <c r="BF42" s="303">
        <f>$BF$137*K42/100</f>
        <v>316.1342136</v>
      </c>
      <c r="BG42" s="303">
        <f>BE42+BF42</f>
        <v>658.9838844</v>
      </c>
      <c r="BH42" s="303">
        <f>$BH$137*J42/100</f>
        <v>3689.967479</v>
      </c>
      <c r="BI42" s="303">
        <f>$BI$137*K42/100</f>
        <v>3386.203152</v>
      </c>
      <c r="BJ42" s="303">
        <f>BH42+BI42</f>
        <v>7076.170631</v>
      </c>
      <c r="BK42" s="304">
        <f>$BK$137*J42/100</f>
        <v>3071.597317</v>
      </c>
      <c r="BL42" s="304">
        <f>$BL$137*K42/100</f>
        <v>2817.598592</v>
      </c>
      <c r="BM42" s="304">
        <f>BK42+BL42</f>
        <v>5889.195909</v>
      </c>
      <c r="BN42" s="303">
        <v>3546.0</v>
      </c>
      <c r="BO42" s="303">
        <v>2424.0</v>
      </c>
      <c r="BP42" s="303">
        <f>BN42+BO42</f>
        <v>5970</v>
      </c>
      <c r="BQ42" s="303">
        <f>D42/F42*BS42</f>
        <v>3161.148203</v>
      </c>
      <c r="BR42" s="303">
        <f>E42/F42*BS42</f>
        <v>2982.42721</v>
      </c>
      <c r="BS42" s="303">
        <f>BP42/F42*L42</f>
        <v>6143.575413</v>
      </c>
      <c r="BT42" s="303">
        <f t="shared" ref="BT42:BU42" si="740">G42*BT134/100</f>
        <v>2639.461977</v>
      </c>
      <c r="BU42" s="303">
        <f t="shared" si="740"/>
        <v>2428.617087</v>
      </c>
      <c r="BV42" s="303">
        <f>BT42+BU42</f>
        <v>5068.079064</v>
      </c>
      <c r="BW42" s="303">
        <f t="shared" ref="BW42:BX42" si="741">G42*BW134/100</f>
        <v>1007.413611</v>
      </c>
      <c r="BX42" s="303">
        <f t="shared" si="741"/>
        <v>928.5003001</v>
      </c>
      <c r="BY42" s="303">
        <f>BW42+BX42</f>
        <v>1935.913911</v>
      </c>
      <c r="BZ42" s="303">
        <f t="shared" ref="BZ42:CA42" si="742">G42*BZ134/100</f>
        <v>937.5907576</v>
      </c>
      <c r="CA42" s="303">
        <f t="shared" si="742"/>
        <v>862.3264936</v>
      </c>
      <c r="CB42" s="303">
        <f>BZ42+CA42</f>
        <v>1799.917251</v>
      </c>
      <c r="CC42" s="303">
        <f t="shared" ref="CC42:CD42" si="743">G42*CC134/100</f>
        <v>1945.004368</v>
      </c>
      <c r="CD42" s="303">
        <f t="shared" si="743"/>
        <v>1790.826794</v>
      </c>
      <c r="CE42" s="303">
        <f>CC42+CD42</f>
        <v>3735.831162</v>
      </c>
      <c r="CF42" s="303">
        <f>$CF$137*J42/100</f>
        <v>14342.97031</v>
      </c>
      <c r="CG42" s="303">
        <f>$CG$137*K42/100</f>
        <v>13772.12451</v>
      </c>
      <c r="CH42" s="303">
        <f>CF42+CG42</f>
        <v>28115.09482</v>
      </c>
      <c r="CI42" s="303">
        <f>$CI$137*J42/100</f>
        <v>6532.511779</v>
      </c>
      <c r="CJ42" s="303">
        <f>$CJ$137*K42/100</f>
        <v>6013.341659</v>
      </c>
      <c r="CK42" s="303">
        <f>CI42+CJ42</f>
        <v>12545.85344</v>
      </c>
      <c r="CL42" s="303">
        <f>$CL$137*J42/100</f>
        <v>12543.38967</v>
      </c>
      <c r="CM42" s="303">
        <f>$CM$137*K42/100</f>
        <v>12058.51525</v>
      </c>
      <c r="CN42" s="303">
        <f>CL42+CM42</f>
        <v>24601.90492</v>
      </c>
      <c r="CO42" s="303">
        <f>$CO$137*J42/100</f>
        <v>556.9710592</v>
      </c>
      <c r="CP42" s="303">
        <f>$CP$137*K42/100</f>
        <v>570.6715685</v>
      </c>
      <c r="CQ42" s="303">
        <f>CO42+CP42</f>
        <v>1127.642628</v>
      </c>
      <c r="CR42" s="303">
        <f>$CR$137*J42/100</f>
        <v>4244.140759</v>
      </c>
      <c r="CS42" s="303">
        <f>$CS$137*K42/100</f>
        <v>4040.204699</v>
      </c>
      <c r="CT42" s="303">
        <f>CR42+CS42</f>
        <v>8284.345458</v>
      </c>
      <c r="CU42" s="303">
        <f>$CU$137*J42/100</f>
        <v>4944.558855</v>
      </c>
      <c r="CV42" s="303">
        <f>$CV$137*K42/100</f>
        <v>4862.106409</v>
      </c>
      <c r="CW42" s="303">
        <f>CU42+CV42</f>
        <v>9806.665264</v>
      </c>
      <c r="CX42" s="303">
        <f>$CX$137*J42/100</f>
        <v>3131.263013</v>
      </c>
      <c r="CY42" s="303">
        <f>$CY$137*K42/100</f>
        <v>2968.106353</v>
      </c>
      <c r="CZ42" s="303">
        <f>CX42+CY42</f>
        <v>6099.369366</v>
      </c>
      <c r="DA42" s="303">
        <f>$DA$137*J42/100</f>
        <v>12319.96263</v>
      </c>
      <c r="DB42" s="303">
        <f>$DB$137*K42/100</f>
        <v>11870.41746</v>
      </c>
      <c r="DC42" s="303">
        <f>DA42+DB42</f>
        <v>24190.38009</v>
      </c>
      <c r="DD42" s="303">
        <f>$DD$137*J42/100</f>
        <v>13257.55338</v>
      </c>
      <c r="DE42" s="303">
        <f>$DE$137*K42/100</f>
        <v>12732.74395</v>
      </c>
      <c r="DF42" s="303">
        <f>DD42+DE42</f>
        <v>25990.29734</v>
      </c>
      <c r="DG42" s="303">
        <f>$DG$137*J42/100</f>
        <v>13405.37955</v>
      </c>
      <c r="DH42" s="303">
        <f>$DH$137*K42/100</f>
        <v>12909.79801</v>
      </c>
      <c r="DI42" s="303">
        <f>DG42+DH42</f>
        <v>26315.17757</v>
      </c>
      <c r="DJ42" s="303">
        <f>$DJ$137*J42/100</f>
        <v>3429.926009</v>
      </c>
      <c r="DK42" s="303">
        <f>$DK$137*K42/100</f>
        <v>3262.861791</v>
      </c>
      <c r="DL42" s="303">
        <f>DJ42+DK42</f>
        <v>6692.7878</v>
      </c>
      <c r="DM42" s="303">
        <f>$DM$137*J42/100</f>
        <v>1085.416928</v>
      </c>
      <c r="DN42" s="303">
        <f>$DN$137*K42/100</f>
        <v>1039.380552</v>
      </c>
      <c r="DO42" s="303">
        <f>DM42+DN42</f>
        <v>2124.79748</v>
      </c>
      <c r="DP42" s="303">
        <f>$DP$137*L42/100</f>
        <v>11041.05253</v>
      </c>
      <c r="DQ42" s="303">
        <f>$DQ$137*L42/100</f>
        <v>9045.823521</v>
      </c>
      <c r="DR42" s="303">
        <f>$DR$137*L42/100</f>
        <v>6661.434329</v>
      </c>
      <c r="DS42" s="303">
        <f>16*L42/100</f>
        <v>6124.064158</v>
      </c>
      <c r="DT42" s="303">
        <f>$DT$137*J42/100</f>
        <v>274.7906356</v>
      </c>
      <c r="DU42" s="303">
        <f>$DU$137*K42/100</f>
        <v>296.4976311</v>
      </c>
      <c r="DV42" s="303">
        <f>DT42+DU42</f>
        <v>571.2882667</v>
      </c>
      <c r="DW42" s="303">
        <f>I42*DW135/100</f>
        <v>451.4387907</v>
      </c>
      <c r="DX42" s="343">
        <v>1082.0</v>
      </c>
      <c r="DY42" s="303">
        <f t="shared" ref="DY42:DZ42" si="744">1.48*CF42/100</f>
        <v>212.2759606</v>
      </c>
      <c r="DZ42" s="303">
        <f t="shared" si="744"/>
        <v>203.8274427</v>
      </c>
      <c r="EA42" s="303">
        <f>DY42+DZ42</f>
        <v>416.1034033</v>
      </c>
      <c r="EB42" s="303">
        <f t="shared" ref="EB42:EC42" si="745">19.74*CF42/100</f>
        <v>2831.30234</v>
      </c>
      <c r="EC42" s="303">
        <f t="shared" si="745"/>
        <v>2718.617377</v>
      </c>
      <c r="ED42" s="303">
        <f>EB42+EC42</f>
        <v>5549.919717</v>
      </c>
      <c r="EE42" s="303"/>
      <c r="EF42" s="303">
        <f>$EF$137*L42/100</f>
        <v>45.11176706</v>
      </c>
      <c r="EG42" s="303">
        <f>L42*0.09/100</f>
        <v>34.44786089</v>
      </c>
      <c r="EH42" s="303">
        <f>I42*EH135/100</f>
        <v>222.7517698</v>
      </c>
      <c r="EI42" s="303">
        <f>0.0016*L42</f>
        <v>61.24064158</v>
      </c>
    </row>
    <row r="43" ht="13.5" customHeight="1">
      <c r="A43" s="39"/>
      <c r="B43" s="40"/>
      <c r="C43" s="53"/>
      <c r="D43" s="326">
        <v>19138.0</v>
      </c>
      <c r="E43" s="327">
        <v>18056.0</v>
      </c>
      <c r="F43" s="327">
        <v>37194.0</v>
      </c>
      <c r="G43" s="328"/>
      <c r="H43" s="328"/>
      <c r="I43" s="335"/>
      <c r="J43" s="327">
        <f t="shared" ref="J43:L43" si="746">J42</f>
        <v>19632.87251</v>
      </c>
      <c r="K43" s="327">
        <f t="shared" si="746"/>
        <v>18642.52848</v>
      </c>
      <c r="L43" s="327">
        <f t="shared" si="746"/>
        <v>38275.40099</v>
      </c>
      <c r="M43" s="303"/>
      <c r="N43" s="303"/>
      <c r="O43" s="303"/>
      <c r="P43" s="330">
        <f t="shared" ref="P43:ED43" si="747">P42</f>
        <v>729.2864767</v>
      </c>
      <c r="Q43" s="330">
        <f t="shared" si="747"/>
        <v>724.9699305</v>
      </c>
      <c r="R43" s="330">
        <f t="shared" si="747"/>
        <v>355.8101441</v>
      </c>
      <c r="S43" s="330">
        <f t="shared" si="747"/>
        <v>337.8619578</v>
      </c>
      <c r="T43" s="330">
        <f t="shared" si="747"/>
        <v>693.6721019</v>
      </c>
      <c r="U43" s="330">
        <f t="shared" si="747"/>
        <v>343.7405813</v>
      </c>
      <c r="V43" s="330">
        <f t="shared" si="747"/>
        <v>324.3066118</v>
      </c>
      <c r="W43" s="330">
        <f t="shared" si="747"/>
        <v>668.0471931</v>
      </c>
      <c r="X43" s="330">
        <f t="shared" si="747"/>
        <v>362.0996124</v>
      </c>
      <c r="Y43" s="330">
        <f t="shared" si="747"/>
        <v>340.3772726</v>
      </c>
      <c r="Z43" s="330">
        <f t="shared" si="747"/>
        <v>702.476885</v>
      </c>
      <c r="AA43" s="330">
        <f t="shared" si="747"/>
        <v>728.2134307</v>
      </c>
      <c r="AB43" s="330">
        <f t="shared" si="747"/>
        <v>682.5853243</v>
      </c>
      <c r="AC43" s="330">
        <f t="shared" si="747"/>
        <v>1410.798755</v>
      </c>
      <c r="AD43" s="330">
        <f t="shared" si="747"/>
        <v>1095.269979</v>
      </c>
      <c r="AE43" s="330">
        <f t="shared" si="747"/>
        <v>1023.582699</v>
      </c>
      <c r="AF43" s="330">
        <f t="shared" si="747"/>
        <v>2118.852679</v>
      </c>
      <c r="AG43" s="330">
        <f t="shared" si="747"/>
        <v>1823.574642</v>
      </c>
      <c r="AH43" s="330">
        <f t="shared" si="747"/>
        <v>1694.47466</v>
      </c>
      <c r="AI43" s="330">
        <f t="shared" si="747"/>
        <v>3518.049302</v>
      </c>
      <c r="AJ43" s="330">
        <f t="shared" si="747"/>
        <v>1461.475029</v>
      </c>
      <c r="AK43" s="330">
        <f t="shared" si="747"/>
        <v>1354.097388</v>
      </c>
      <c r="AL43" s="330">
        <f t="shared" si="747"/>
        <v>2815.572417</v>
      </c>
      <c r="AM43" s="330">
        <f t="shared" si="747"/>
        <v>713.9508357</v>
      </c>
      <c r="AN43" s="330">
        <f t="shared" si="747"/>
        <v>652.0526532</v>
      </c>
      <c r="AO43" s="330">
        <f t="shared" si="747"/>
        <v>1366.003489</v>
      </c>
      <c r="AP43" s="330">
        <f t="shared" si="747"/>
        <v>351.9120446</v>
      </c>
      <c r="AQ43" s="330">
        <f t="shared" si="747"/>
        <v>320.3863458</v>
      </c>
      <c r="AR43" s="330">
        <f t="shared" si="747"/>
        <v>672.2983904</v>
      </c>
      <c r="AS43" s="330">
        <f t="shared" si="747"/>
        <v>349.8441204</v>
      </c>
      <c r="AT43" s="330">
        <f t="shared" si="747"/>
        <v>318.6736814</v>
      </c>
      <c r="AU43" s="330">
        <f t="shared" si="747"/>
        <v>668.5178018</v>
      </c>
      <c r="AV43" s="330">
        <f t="shared" si="747"/>
        <v>348.749337</v>
      </c>
      <c r="AW43" s="330">
        <f t="shared" si="747"/>
        <v>318.5260379</v>
      </c>
      <c r="AX43" s="330">
        <f t="shared" si="747"/>
        <v>667.2753749</v>
      </c>
      <c r="AY43" s="330">
        <f t="shared" si="747"/>
        <v>347.9586601</v>
      </c>
      <c r="AZ43" s="330">
        <f t="shared" si="747"/>
        <v>319.0280258</v>
      </c>
      <c r="BA43" s="330">
        <f t="shared" si="747"/>
        <v>666.9866858</v>
      </c>
      <c r="BB43" s="330">
        <f t="shared" si="747"/>
        <v>346.4989489</v>
      </c>
      <c r="BC43" s="330">
        <f t="shared" si="747"/>
        <v>318.7622675</v>
      </c>
      <c r="BD43" s="330">
        <f t="shared" si="747"/>
        <v>665.2612164</v>
      </c>
      <c r="BE43" s="330">
        <f t="shared" si="747"/>
        <v>342.8496708</v>
      </c>
      <c r="BF43" s="330">
        <f t="shared" si="747"/>
        <v>316.1342136</v>
      </c>
      <c r="BG43" s="330">
        <f t="shared" si="747"/>
        <v>658.9838844</v>
      </c>
      <c r="BH43" s="330">
        <f t="shared" si="747"/>
        <v>3689.967479</v>
      </c>
      <c r="BI43" s="330">
        <f t="shared" si="747"/>
        <v>3386.203152</v>
      </c>
      <c r="BJ43" s="330">
        <f t="shared" si="747"/>
        <v>7076.170631</v>
      </c>
      <c r="BK43" s="330">
        <f t="shared" si="747"/>
        <v>3071.597317</v>
      </c>
      <c r="BL43" s="330">
        <f t="shared" si="747"/>
        <v>2817.598592</v>
      </c>
      <c r="BM43" s="330">
        <f t="shared" si="747"/>
        <v>5889.195909</v>
      </c>
      <c r="BN43" s="330">
        <f t="shared" si="747"/>
        <v>3546</v>
      </c>
      <c r="BO43" s="330">
        <f t="shared" si="747"/>
        <v>2424</v>
      </c>
      <c r="BP43" s="330">
        <f t="shared" si="747"/>
        <v>5970</v>
      </c>
      <c r="BQ43" s="330">
        <f t="shared" si="747"/>
        <v>3161.148203</v>
      </c>
      <c r="BR43" s="330">
        <f t="shared" si="747"/>
        <v>2982.42721</v>
      </c>
      <c r="BS43" s="330">
        <f t="shared" si="747"/>
        <v>6143.575413</v>
      </c>
      <c r="BT43" s="330">
        <f t="shared" si="747"/>
        <v>2639.461977</v>
      </c>
      <c r="BU43" s="330">
        <f t="shared" si="747"/>
        <v>2428.617087</v>
      </c>
      <c r="BV43" s="330">
        <f t="shared" si="747"/>
        <v>5068.079064</v>
      </c>
      <c r="BW43" s="330">
        <f t="shared" si="747"/>
        <v>1007.413611</v>
      </c>
      <c r="BX43" s="330">
        <f t="shared" si="747"/>
        <v>928.5003001</v>
      </c>
      <c r="BY43" s="330">
        <f t="shared" si="747"/>
        <v>1935.913911</v>
      </c>
      <c r="BZ43" s="330">
        <f t="shared" si="747"/>
        <v>937.5907576</v>
      </c>
      <c r="CA43" s="330">
        <f t="shared" si="747"/>
        <v>862.3264936</v>
      </c>
      <c r="CB43" s="330">
        <f t="shared" si="747"/>
        <v>1799.917251</v>
      </c>
      <c r="CC43" s="330">
        <f t="shared" si="747"/>
        <v>1945.004368</v>
      </c>
      <c r="CD43" s="330">
        <f t="shared" si="747"/>
        <v>1790.826794</v>
      </c>
      <c r="CE43" s="330">
        <f t="shared" si="747"/>
        <v>3735.831162</v>
      </c>
      <c r="CF43" s="330">
        <f t="shared" si="747"/>
        <v>14342.97031</v>
      </c>
      <c r="CG43" s="330">
        <f t="shared" si="747"/>
        <v>13772.12451</v>
      </c>
      <c r="CH43" s="330">
        <f t="shared" si="747"/>
        <v>28115.09482</v>
      </c>
      <c r="CI43" s="330">
        <f t="shared" si="747"/>
        <v>6532.511779</v>
      </c>
      <c r="CJ43" s="330">
        <f t="shared" si="747"/>
        <v>6013.341659</v>
      </c>
      <c r="CK43" s="330">
        <f t="shared" si="747"/>
        <v>12545.85344</v>
      </c>
      <c r="CL43" s="330">
        <f t="shared" si="747"/>
        <v>12543.38967</v>
      </c>
      <c r="CM43" s="330">
        <f t="shared" si="747"/>
        <v>12058.51525</v>
      </c>
      <c r="CN43" s="330">
        <f t="shared" si="747"/>
        <v>24601.90492</v>
      </c>
      <c r="CO43" s="330">
        <f t="shared" si="747"/>
        <v>556.9710592</v>
      </c>
      <c r="CP43" s="330">
        <f t="shared" si="747"/>
        <v>570.6715685</v>
      </c>
      <c r="CQ43" s="330">
        <f t="shared" si="747"/>
        <v>1127.642628</v>
      </c>
      <c r="CR43" s="330">
        <f t="shared" si="747"/>
        <v>4244.140759</v>
      </c>
      <c r="CS43" s="330">
        <f t="shared" si="747"/>
        <v>4040.204699</v>
      </c>
      <c r="CT43" s="330">
        <f t="shared" si="747"/>
        <v>8284.345458</v>
      </c>
      <c r="CU43" s="330">
        <f t="shared" si="747"/>
        <v>4944.558855</v>
      </c>
      <c r="CV43" s="330">
        <f t="shared" si="747"/>
        <v>4862.106409</v>
      </c>
      <c r="CW43" s="330">
        <f t="shared" si="747"/>
        <v>9806.665264</v>
      </c>
      <c r="CX43" s="330">
        <f t="shared" si="747"/>
        <v>3131.263013</v>
      </c>
      <c r="CY43" s="330">
        <f t="shared" si="747"/>
        <v>2968.106353</v>
      </c>
      <c r="CZ43" s="330">
        <f t="shared" si="747"/>
        <v>6099.369366</v>
      </c>
      <c r="DA43" s="330">
        <f t="shared" si="747"/>
        <v>12319.96263</v>
      </c>
      <c r="DB43" s="330">
        <f t="shared" si="747"/>
        <v>11870.41746</v>
      </c>
      <c r="DC43" s="330">
        <f t="shared" si="747"/>
        <v>24190.38009</v>
      </c>
      <c r="DD43" s="330">
        <f t="shared" si="747"/>
        <v>13257.55338</v>
      </c>
      <c r="DE43" s="330">
        <f t="shared" si="747"/>
        <v>12732.74395</v>
      </c>
      <c r="DF43" s="330">
        <f t="shared" si="747"/>
        <v>25990.29734</v>
      </c>
      <c r="DG43" s="330">
        <f t="shared" si="747"/>
        <v>13405.37955</v>
      </c>
      <c r="DH43" s="330">
        <f t="shared" si="747"/>
        <v>12909.79801</v>
      </c>
      <c r="DI43" s="330">
        <f t="shared" si="747"/>
        <v>26315.17757</v>
      </c>
      <c r="DJ43" s="330">
        <f t="shared" si="747"/>
        <v>3429.926009</v>
      </c>
      <c r="DK43" s="330">
        <f t="shared" si="747"/>
        <v>3262.861791</v>
      </c>
      <c r="DL43" s="330">
        <f t="shared" si="747"/>
        <v>6692.7878</v>
      </c>
      <c r="DM43" s="330">
        <f t="shared" si="747"/>
        <v>1085.416928</v>
      </c>
      <c r="DN43" s="330">
        <f t="shared" si="747"/>
        <v>1039.380552</v>
      </c>
      <c r="DO43" s="330">
        <f t="shared" si="747"/>
        <v>2124.79748</v>
      </c>
      <c r="DP43" s="330">
        <f t="shared" si="747"/>
        <v>11041.05253</v>
      </c>
      <c r="DQ43" s="330">
        <f t="shared" si="747"/>
        <v>9045.823521</v>
      </c>
      <c r="DR43" s="330">
        <f t="shared" si="747"/>
        <v>6661.434329</v>
      </c>
      <c r="DS43" s="330">
        <f t="shared" si="747"/>
        <v>6124.064158</v>
      </c>
      <c r="DT43" s="330">
        <f t="shared" si="747"/>
        <v>274.7906356</v>
      </c>
      <c r="DU43" s="330">
        <f t="shared" si="747"/>
        <v>296.4976311</v>
      </c>
      <c r="DV43" s="330">
        <f t="shared" si="747"/>
        <v>571.2882667</v>
      </c>
      <c r="DW43" s="330">
        <f t="shared" si="747"/>
        <v>451.4387907</v>
      </c>
      <c r="DX43" s="330">
        <f t="shared" si="747"/>
        <v>1082</v>
      </c>
      <c r="DY43" s="330">
        <f t="shared" si="747"/>
        <v>212.2759606</v>
      </c>
      <c r="DZ43" s="330">
        <f t="shared" si="747"/>
        <v>203.8274427</v>
      </c>
      <c r="EA43" s="330">
        <f t="shared" si="747"/>
        <v>416.1034033</v>
      </c>
      <c r="EB43" s="330">
        <f t="shared" si="747"/>
        <v>2831.30234</v>
      </c>
      <c r="EC43" s="330">
        <f t="shared" si="747"/>
        <v>2718.617377</v>
      </c>
      <c r="ED43" s="330">
        <f t="shared" si="747"/>
        <v>5549.919717</v>
      </c>
      <c r="EE43" s="330">
        <v>188.0</v>
      </c>
      <c r="EF43" s="330">
        <f t="shared" ref="EF43:EI43" si="748">EF42</f>
        <v>45.11176706</v>
      </c>
      <c r="EG43" s="330">
        <f t="shared" si="748"/>
        <v>34.44786089</v>
      </c>
      <c r="EH43" s="330">
        <f t="shared" si="748"/>
        <v>222.7517698</v>
      </c>
      <c r="EI43" s="330">
        <f t="shared" si="748"/>
        <v>61.24064158</v>
      </c>
    </row>
    <row r="44" ht="13.5" customHeight="1">
      <c r="A44" s="60"/>
      <c r="B44" s="187"/>
      <c r="C44" s="62"/>
      <c r="D44" s="338"/>
      <c r="E44" s="339"/>
      <c r="F44" s="339"/>
      <c r="G44" s="340"/>
      <c r="H44" s="340"/>
      <c r="I44" s="341"/>
      <c r="J44" s="339"/>
      <c r="K44" s="342"/>
      <c r="L44" s="339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4"/>
      <c r="CF44" s="304"/>
      <c r="CG44" s="304"/>
      <c r="CH44" s="304"/>
      <c r="CI44" s="304"/>
      <c r="CJ44" s="304"/>
      <c r="CK44" s="304"/>
      <c r="CL44" s="304"/>
      <c r="CM44" s="304"/>
      <c r="CN44" s="304"/>
      <c r="CO44" s="304"/>
      <c r="CP44" s="304"/>
      <c r="CQ44" s="304"/>
      <c r="CR44" s="304"/>
      <c r="CS44" s="304"/>
      <c r="CT44" s="304"/>
      <c r="CU44" s="304"/>
      <c r="CV44" s="304"/>
      <c r="CW44" s="304"/>
      <c r="CX44" s="304"/>
      <c r="CY44" s="304"/>
      <c r="CZ44" s="304"/>
      <c r="DA44" s="304"/>
      <c r="DB44" s="304"/>
      <c r="DC44" s="304"/>
      <c r="DD44" s="304"/>
      <c r="DE44" s="304"/>
      <c r="DF44" s="304"/>
      <c r="DG44" s="304"/>
      <c r="DH44" s="304"/>
      <c r="DI44" s="304"/>
      <c r="DJ44" s="304"/>
      <c r="DK44" s="304"/>
      <c r="DL44" s="304"/>
      <c r="DM44" s="304"/>
      <c r="DN44" s="304"/>
      <c r="DO44" s="304"/>
      <c r="DP44" s="304"/>
      <c r="DQ44" s="304"/>
      <c r="DR44" s="304"/>
      <c r="DS44" s="304"/>
      <c r="DT44" s="304"/>
      <c r="DU44" s="304"/>
      <c r="DV44" s="304"/>
      <c r="DW44" s="304"/>
      <c r="DX44" s="304"/>
      <c r="DY44" s="304"/>
      <c r="DZ44" s="304"/>
      <c r="EA44" s="304"/>
      <c r="EB44" s="304"/>
      <c r="EC44" s="304"/>
      <c r="ED44" s="304"/>
      <c r="EE44" s="304"/>
      <c r="EF44" s="304"/>
      <c r="EG44" s="304"/>
      <c r="EH44" s="304"/>
      <c r="EI44" s="304"/>
    </row>
    <row r="45" ht="13.5" customHeight="1">
      <c r="A45" s="60"/>
      <c r="B45" s="61" t="s">
        <v>75</v>
      </c>
      <c r="C45" s="62"/>
      <c r="D45" s="338"/>
      <c r="E45" s="339"/>
      <c r="F45" s="339"/>
      <c r="G45" s="340"/>
      <c r="H45" s="340"/>
      <c r="I45" s="341"/>
      <c r="J45" s="339"/>
      <c r="K45" s="342"/>
      <c r="L45" s="339"/>
      <c r="M45" s="303"/>
      <c r="N45" s="303"/>
      <c r="O45" s="303"/>
      <c r="P45" s="344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45"/>
      <c r="AK45" s="345"/>
      <c r="AL45" s="303"/>
      <c r="AM45" s="304"/>
      <c r="AN45" s="304"/>
      <c r="AO45" s="304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4"/>
      <c r="BL45" s="304"/>
      <c r="BM45" s="304"/>
      <c r="BN45" s="303"/>
      <c r="BO45" s="303"/>
      <c r="BP45" s="303"/>
      <c r="BQ45" s="303"/>
      <c r="BR45" s="303"/>
      <c r="BS45" s="303"/>
      <c r="BT45" s="303"/>
      <c r="BU45" s="303"/>
      <c r="BV45" s="303"/>
      <c r="BW45" s="303"/>
      <c r="BX45" s="303"/>
      <c r="BY45" s="303"/>
      <c r="BZ45" s="303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  <c r="CW45" s="303"/>
      <c r="CX45" s="303"/>
      <c r="CY45" s="303"/>
      <c r="CZ45" s="303"/>
      <c r="DA45" s="303"/>
      <c r="DB45" s="303"/>
      <c r="DC45" s="303"/>
      <c r="DD45" s="303"/>
      <c r="DE45" s="303"/>
      <c r="DF45" s="303"/>
      <c r="DG45" s="303"/>
      <c r="DH45" s="303"/>
      <c r="DI45" s="303"/>
      <c r="DJ45" s="303"/>
      <c r="DK45" s="303"/>
      <c r="DL45" s="303"/>
      <c r="DM45" s="303"/>
      <c r="DN45" s="303"/>
      <c r="DO45" s="303"/>
      <c r="DP45" s="303"/>
      <c r="DQ45" s="303"/>
      <c r="DR45" s="303"/>
      <c r="DS45" s="303"/>
      <c r="DT45" s="303"/>
      <c r="DU45" s="303"/>
      <c r="DV45" s="303"/>
      <c r="DW45" s="303"/>
      <c r="DX45" s="303"/>
      <c r="DY45" s="303"/>
      <c r="DZ45" s="303"/>
      <c r="EA45" s="303"/>
      <c r="EB45" s="303"/>
      <c r="EC45" s="303"/>
      <c r="ED45" s="303"/>
      <c r="EE45" s="303"/>
      <c r="EF45" s="303"/>
      <c r="EG45" s="303"/>
      <c r="EH45" s="303"/>
      <c r="EI45" s="303"/>
    </row>
    <row r="46" ht="13.5" customHeight="1">
      <c r="A46" s="39"/>
      <c r="B46" s="40">
        <v>3.0</v>
      </c>
      <c r="C46" s="65" t="s">
        <v>75</v>
      </c>
      <c r="D46" s="298">
        <v>20102.0</v>
      </c>
      <c r="E46" s="299">
        <v>18450.0</v>
      </c>
      <c r="F46" s="299">
        <v>38552.0</v>
      </c>
      <c r="G46" s="300">
        <f t="shared" ref="G46:I46" si="749">D46/D132*100</f>
        <v>3.194246479</v>
      </c>
      <c r="H46" s="300">
        <f t="shared" si="749"/>
        <v>3.017304116</v>
      </c>
      <c r="I46" s="301">
        <f t="shared" si="749"/>
        <v>3.107047757</v>
      </c>
      <c r="J46" s="302">
        <f t="shared" ref="J46:K46" si="750">G46*J134/100</f>
        <v>20621.79973</v>
      </c>
      <c r="K46" s="302">
        <f t="shared" si="750"/>
        <v>19049.32712</v>
      </c>
      <c r="L46" s="299">
        <f t="shared" ref="L46:L47" si="764">SUM(J46:K46)</f>
        <v>39671.12685</v>
      </c>
      <c r="M46" s="303"/>
      <c r="N46" s="303"/>
      <c r="O46" s="303"/>
      <c r="P46" s="303">
        <f>I46*P134/100</f>
        <v>755.9136487</v>
      </c>
      <c r="Q46" s="303">
        <f>I46*Q134/100</f>
        <v>751.4394999</v>
      </c>
      <c r="R46" s="303">
        <f t="shared" ref="R46:S46" si="751">G46*R134/100</f>
        <v>373.7326532</v>
      </c>
      <c r="S46" s="303">
        <f t="shared" si="751"/>
        <v>345.234444</v>
      </c>
      <c r="T46" s="303">
        <f t="shared" ref="T46:T47" si="766">R46+S46</f>
        <v>718.9670972</v>
      </c>
      <c r="U46" s="303">
        <f t="shared" ref="U46:V46" si="752">G46*U134/100</f>
        <v>361.0551346</v>
      </c>
      <c r="V46" s="303">
        <f t="shared" si="752"/>
        <v>331.3833068</v>
      </c>
      <c r="W46" s="303">
        <f t="shared" ref="W46:W47" si="768">U46+V46</f>
        <v>692.4384413</v>
      </c>
      <c r="X46" s="303">
        <f t="shared" ref="X46:Y46" si="753">G46*X134/100</f>
        <v>380.3389283</v>
      </c>
      <c r="Y46" s="303">
        <f t="shared" si="753"/>
        <v>347.8046455</v>
      </c>
      <c r="Z46" s="303">
        <f t="shared" ref="Z46:Z47" si="770">X46+Y46</f>
        <v>728.1435738</v>
      </c>
      <c r="AA46" s="303">
        <f t="shared" ref="AA46:AB46" si="754">G46*AA134/100</f>
        <v>764.8942619</v>
      </c>
      <c r="AB46" s="303">
        <f t="shared" si="754"/>
        <v>697.4800196</v>
      </c>
      <c r="AC46" s="303">
        <f t="shared" ref="AC46:AC47" si="772">AA46+AB46</f>
        <v>1462.374281</v>
      </c>
      <c r="AD46" s="303">
        <f t="shared" ref="AD46:AD47" si="773">$AD$137*J46/100</f>
        <v>1150.439812</v>
      </c>
      <c r="AE46" s="303">
        <f t="shared" ref="AE46:AE47" si="774">$AE$137*K46/100</f>
        <v>1045.918299</v>
      </c>
      <c r="AF46" s="303">
        <f t="shared" ref="AF46:AF47" si="775">AD46+AE46</f>
        <v>2196.358111</v>
      </c>
      <c r="AG46" s="303">
        <f t="shared" ref="AG46:AG47" si="776">$AG$137*J46/100</f>
        <v>1915.429901</v>
      </c>
      <c r="AH46" s="303">
        <f t="shared" ref="AH46:AH47" si="777">$AH$137*K46/100</f>
        <v>1731.449794</v>
      </c>
      <c r="AI46" s="303">
        <f t="shared" ref="AI46:AI47" si="778">AG46+AH46</f>
        <v>3646.879695</v>
      </c>
      <c r="AJ46" s="345">
        <f t="shared" ref="AJ46:AJ47" si="779">$AJ$137*J46/100</f>
        <v>1535.090973</v>
      </c>
      <c r="AK46" s="345">
        <f t="shared" ref="AK46:AK47" si="780">$AK$137*K46/100</f>
        <v>1383.645149</v>
      </c>
      <c r="AL46" s="303">
        <f t="shared" ref="AL46:AL47" si="781">AJ46+AK46</f>
        <v>2918.736122</v>
      </c>
      <c r="AM46" s="304">
        <f t="shared" ref="AM46:AM47" si="782">$AM$137*J46/100</f>
        <v>749.9132459</v>
      </c>
      <c r="AN46" s="304">
        <f t="shared" ref="AN46:AN47" si="783">$AN$137*K46/100</f>
        <v>666.281095</v>
      </c>
      <c r="AO46" s="304">
        <f t="shared" ref="AO46:AO47" si="784">AM46+AN46</f>
        <v>1416.194341</v>
      </c>
      <c r="AP46" s="303">
        <f t="shared" ref="AP46:AP47" si="785">$AP$137*J46/100</f>
        <v>369.6382026</v>
      </c>
      <c r="AQ46" s="303">
        <f t="shared" ref="AQ46:AQ47" si="786">$AQ$137*K46/100</f>
        <v>327.3774966</v>
      </c>
      <c r="AR46" s="303">
        <f t="shared" ref="AR46:AR47" si="787">AP46+AQ46</f>
        <v>697.0156992</v>
      </c>
      <c r="AS46" s="303">
        <f t="shared" ref="AS46:AS47" si="788">$AS$137*J46/100</f>
        <v>367.466115</v>
      </c>
      <c r="AT46" s="303">
        <f t="shared" ref="AT46:AT47" si="789">$AT$137*K46/100</f>
        <v>325.6274602</v>
      </c>
      <c r="AU46" s="303">
        <f t="shared" ref="AU46:AU47" si="790">AS46+AT46</f>
        <v>693.0935752</v>
      </c>
      <c r="AV46" s="303">
        <f t="shared" ref="AV46:AV47" si="791">$AV$137*J46/100</f>
        <v>366.3161862</v>
      </c>
      <c r="AW46" s="303">
        <f t="shared" ref="AW46:AW47" si="792">$AW$137*K46/100</f>
        <v>325.476595</v>
      </c>
      <c r="AX46" s="303">
        <f t="shared" ref="AX46:AX47" si="793">AV46+AW46</f>
        <v>691.7927813</v>
      </c>
      <c r="AY46" s="303">
        <f t="shared" ref="AY46:AZ46" si="755">G46*AY134/100</f>
        <v>365.4856821</v>
      </c>
      <c r="AZ46" s="303">
        <f t="shared" si="755"/>
        <v>325.9895367</v>
      </c>
      <c r="BA46" s="303">
        <f t="shared" ref="BA46:BA47" si="795">AY46+AZ46</f>
        <v>691.4752189</v>
      </c>
      <c r="BB46" s="303">
        <f t="shared" ref="BB46:BB47" si="796">$BB$137*J46/100</f>
        <v>363.9524438</v>
      </c>
      <c r="BC46" s="303">
        <f t="shared" ref="BC46:BC47" si="797">$BC$137*K46/100</f>
        <v>325.7179794</v>
      </c>
      <c r="BD46" s="303">
        <f t="shared" ref="BD46:BD47" si="798">BB46+BC46</f>
        <v>689.6704232</v>
      </c>
      <c r="BE46" s="303">
        <f t="shared" ref="BE46:BE47" si="799">$BE$137*J46/100</f>
        <v>360.1193481</v>
      </c>
      <c r="BF46" s="303">
        <f t="shared" ref="BF46:BF47" si="800">$BF$137*K46/100</f>
        <v>323.0325787</v>
      </c>
      <c r="BG46" s="303">
        <f t="shared" ref="BG46:BG47" si="801">BE46+BF46</f>
        <v>683.1519268</v>
      </c>
      <c r="BH46" s="303">
        <f t="shared" ref="BH46:BH47" si="802">$BH$137*J46/100</f>
        <v>3875.834793</v>
      </c>
      <c r="BI46" s="303">
        <f t="shared" ref="BI46:BI47" si="803">$BI$137*K46/100</f>
        <v>3460.093496</v>
      </c>
      <c r="BJ46" s="303">
        <f t="shared" ref="BJ46:BJ47" si="804">BH46+BI46</f>
        <v>7335.928288</v>
      </c>
      <c r="BK46" s="304">
        <f t="shared" ref="BK46:BK47" si="805">$BK$137*J46/100</f>
        <v>3226.316714</v>
      </c>
      <c r="BL46" s="304">
        <f t="shared" ref="BL46:BL47" si="806">$BL$137*K46/100</f>
        <v>2879.081415</v>
      </c>
      <c r="BM46" s="304">
        <f t="shared" ref="BM46:BM47" si="807">BK46+BL46</f>
        <v>6105.398129</v>
      </c>
      <c r="BN46" s="303">
        <v>4073.0</v>
      </c>
      <c r="BO46" s="303">
        <v>2814.0</v>
      </c>
      <c r="BP46" s="303">
        <f t="shared" ref="BP46:BP47" si="808">BN46+BO46</f>
        <v>6887</v>
      </c>
      <c r="BQ46" s="303">
        <f t="shared" ref="BQ46:BQ47" si="809">D46/F46*BS46</f>
        <v>3695.30306</v>
      </c>
      <c r="BR46" s="303">
        <f t="shared" ref="BR46:BR47" si="810">E46/F46*BS46</f>
        <v>3391.619812</v>
      </c>
      <c r="BS46" s="303">
        <f t="shared" ref="BS46:BS47" si="811">BP46/F46*L46</f>
        <v>7086.922873</v>
      </c>
      <c r="BT46" s="303">
        <f t="shared" ref="BT46:BU46" si="756">G46*BT134/100</f>
        <v>2772.414289</v>
      </c>
      <c r="BU46" s="303">
        <f t="shared" si="756"/>
        <v>2481.611944</v>
      </c>
      <c r="BV46" s="303">
        <f t="shared" ref="BV46:BV47" si="813">BT46+BU46</f>
        <v>5254.026233</v>
      </c>
      <c r="BW46" s="303">
        <f t="shared" ref="BW46:BX46" si="757">G46*BW134/100</f>
        <v>1058.158031</v>
      </c>
      <c r="BX46" s="303">
        <f t="shared" si="757"/>
        <v>948.7611064</v>
      </c>
      <c r="BY46" s="303">
        <f t="shared" ref="BY46:BY47" si="815">BW46+BX46</f>
        <v>2006.919138</v>
      </c>
      <c r="BZ46" s="303">
        <f t="shared" ref="BZ46:CA46" si="758">G46*BZ134/100</f>
        <v>984.818132</v>
      </c>
      <c r="CA46" s="303">
        <f t="shared" si="758"/>
        <v>881.1433211</v>
      </c>
      <c r="CB46" s="303">
        <f t="shared" ref="CB46:CB47" si="817">BZ46+CA46</f>
        <v>1865.961453</v>
      </c>
      <c r="CC46" s="303">
        <f t="shared" ref="CC46:CD46" si="759">G46*CC134/100</f>
        <v>2042.976163</v>
      </c>
      <c r="CD46" s="303">
        <f t="shared" si="759"/>
        <v>1829.904428</v>
      </c>
      <c r="CE46" s="303">
        <f t="shared" ref="CE46:CE47" si="819">CC46+CD46</f>
        <v>3872.880591</v>
      </c>
      <c r="CF46" s="303">
        <f t="shared" ref="CF46:CF47" si="820">$CF$137*J46/100</f>
        <v>15065.43992</v>
      </c>
      <c r="CG46" s="303">
        <f t="shared" ref="CG46:CG47" si="821">$CG$137*K46/100</f>
        <v>14072.64605</v>
      </c>
      <c r="CH46" s="303">
        <f t="shared" ref="CH46:CH47" si="822">CF46+CG46</f>
        <v>29138.08597</v>
      </c>
      <c r="CI46" s="303">
        <f t="shared" ref="CI46:CI47" si="823">$CI$137*J46/100</f>
        <v>6861.560862</v>
      </c>
      <c r="CJ46" s="303">
        <f t="shared" ref="CJ46:CJ47" si="824">$CJ$137*K46/100</f>
        <v>6144.558795</v>
      </c>
      <c r="CK46" s="303">
        <f t="shared" ref="CK46:CK47" si="825">CI46+CJ46</f>
        <v>13006.11966</v>
      </c>
      <c r="CL46" s="303">
        <f t="shared" ref="CL46:CL47" si="826">$CL$137*J46/100</f>
        <v>13175.21263</v>
      </c>
      <c r="CM46" s="303">
        <f t="shared" ref="CM46:CM47" si="827">$CM$137*K46/100</f>
        <v>12321.64413</v>
      </c>
      <c r="CN46" s="303">
        <f t="shared" ref="CN46:CN47" si="828">CL46+CM46</f>
        <v>25496.85675</v>
      </c>
      <c r="CO46" s="303">
        <f t="shared" ref="CO46:CO47" si="829">$CO$137*J46/100</f>
        <v>585.0262427</v>
      </c>
      <c r="CP46" s="303">
        <f t="shared" ref="CP46:CP47" si="830">$CP$137*K46/100</f>
        <v>583.1241935</v>
      </c>
      <c r="CQ46" s="303">
        <f t="shared" ref="CQ46:CQ47" si="831">CO46+CP46</f>
        <v>1168.150436</v>
      </c>
      <c r="CR46" s="303">
        <f t="shared" ref="CR46:CR47" si="832">$CR$137*J46/100</f>
        <v>4457.922329</v>
      </c>
      <c r="CS46" s="303">
        <f t="shared" ref="CS46:CS47" si="833">$CS$137*K46/100</f>
        <v>4128.366011</v>
      </c>
      <c r="CT46" s="303">
        <f t="shared" ref="CT46:CT47" si="834">CR46+CS46</f>
        <v>8586.28834</v>
      </c>
      <c r="CU46" s="303">
        <f t="shared" ref="CU46:CU47" si="835">$CU$137*J46/100</f>
        <v>5193.621178</v>
      </c>
      <c r="CV46" s="303">
        <f t="shared" ref="CV46:CV47" si="836">$CV$137*K46/100</f>
        <v>4968.202439</v>
      </c>
      <c r="CW46" s="303">
        <f t="shared" ref="CW46:CW47" si="837">CU46+CV46</f>
        <v>10161.82362</v>
      </c>
      <c r="CX46" s="303">
        <f t="shared" ref="CX46:CX47" si="838">$CX$137*J46/100</f>
        <v>3288.98783</v>
      </c>
      <c r="CY46" s="303">
        <f t="shared" ref="CY46:CY47" si="839">$CY$137*K46/100</f>
        <v>3032.873406</v>
      </c>
      <c r="CZ46" s="303">
        <f t="shared" ref="CZ46:CZ47" si="840">CX46+CY46</f>
        <v>6321.861235</v>
      </c>
      <c r="DA46" s="303">
        <f t="shared" ref="DA46:DA47" si="841">$DA$137*J46/100</f>
        <v>12940.53134</v>
      </c>
      <c r="DB46" s="303">
        <f t="shared" ref="DB46:DB47" si="842">$DB$137*K46/100</f>
        <v>12129.44186</v>
      </c>
      <c r="DC46" s="303">
        <f t="shared" ref="DC46:DC47" si="843">DA46+DB46</f>
        <v>25069.97319</v>
      </c>
      <c r="DD46" s="303">
        <f t="shared" ref="DD46:DD47" si="844">$DD$137*J46/100</f>
        <v>13925.34947</v>
      </c>
      <c r="DE46" s="303">
        <f t="shared" ref="DE46:DE47" si="845">$DE$137*K46/100</f>
        <v>13010.58518</v>
      </c>
      <c r="DF46" s="303">
        <f t="shared" ref="DF46:DF47" si="846">DD46+DE46</f>
        <v>26935.93465</v>
      </c>
      <c r="DG46" s="303">
        <f t="shared" ref="DG46:DG47" si="847">$DG$137*J46/100</f>
        <v>14080.62179</v>
      </c>
      <c r="DH46" s="303">
        <f t="shared" ref="DH46:DH47" si="848">$DH$137*K46/100</f>
        <v>13191.50273</v>
      </c>
      <c r="DI46" s="303">
        <f t="shared" ref="DI46:DI47" si="849">DG46+DH46</f>
        <v>27272.12452</v>
      </c>
      <c r="DJ46" s="303">
        <f t="shared" ref="DJ46:DJ47" si="850">$DJ$137*J46/100</f>
        <v>3602.694776</v>
      </c>
      <c r="DK46" s="303">
        <f t="shared" ref="DK46:DK47" si="851">$DK$137*K46/100</f>
        <v>3334.060703</v>
      </c>
      <c r="DL46" s="303">
        <f t="shared" ref="DL46:DL47" si="852">DJ46+DK46</f>
        <v>6936.755479</v>
      </c>
      <c r="DM46" s="303">
        <f t="shared" ref="DM46:DM47" si="853">$DM$137*J46/100</f>
        <v>1140.090453</v>
      </c>
      <c r="DN46" s="303">
        <f t="shared" ref="DN46:DN47" si="854">$DN$137*K46/100</f>
        <v>1062.060876</v>
      </c>
      <c r="DO46" s="303">
        <f t="shared" ref="DO46:DO47" si="855">DM46+DN46</f>
        <v>2202.151329</v>
      </c>
      <c r="DP46" s="303">
        <f t="shared" ref="DP46:DP47" si="856">$DP$137*L46/100</f>
        <v>11443.66837</v>
      </c>
      <c r="DQ46" s="303">
        <f t="shared" ref="DQ46:DQ47" si="857">$DQ$137*L46/100</f>
        <v>9375.682633</v>
      </c>
      <c r="DR46" s="303">
        <f t="shared" ref="DR46:DR47" si="858">$DR$137*L46/100</f>
        <v>6904.345856</v>
      </c>
      <c r="DS46" s="303">
        <f t="shared" ref="DS46:DS47" si="859">16*L46/100</f>
        <v>6347.380295</v>
      </c>
      <c r="DT46" s="303">
        <f t="shared" ref="DT46:DT47" si="860">$DT$137*J46/100</f>
        <v>288.6321119</v>
      </c>
      <c r="DU46" s="303">
        <f t="shared" ref="DU46:DU47" si="861">$DU$137*K46/100</f>
        <v>302.9675063</v>
      </c>
      <c r="DV46" s="303">
        <f t="shared" ref="DV46:DV47" si="862">DT46+DU46</f>
        <v>591.5996182</v>
      </c>
      <c r="DW46" s="303">
        <f>I46*DW135/100</f>
        <v>467.9213921</v>
      </c>
      <c r="DX46" s="303">
        <f>I46*DX135/100</f>
        <v>1122.048156</v>
      </c>
      <c r="DY46" s="303">
        <f t="shared" ref="DY46:DZ46" si="760">1.48*CF46/100</f>
        <v>222.9685108</v>
      </c>
      <c r="DZ46" s="303">
        <f t="shared" si="760"/>
        <v>208.2751616</v>
      </c>
      <c r="EA46" s="303">
        <f t="shared" ref="EA46:EA47" si="864">DY46+DZ46</f>
        <v>431.2436724</v>
      </c>
      <c r="EB46" s="303">
        <f t="shared" ref="EB46:EC46" si="761">19.74*CF46/100</f>
        <v>2973.917841</v>
      </c>
      <c r="EC46" s="303">
        <f t="shared" si="761"/>
        <v>2777.940331</v>
      </c>
      <c r="ED46" s="303">
        <f t="shared" ref="ED46:ED47" si="866">EB46+EC46</f>
        <v>5751.858171</v>
      </c>
      <c r="EE46" s="303"/>
      <c r="EF46" s="303">
        <f t="shared" ref="EF46:EF47" si="867">$EF$137*L46/100</f>
        <v>46.75678339</v>
      </c>
      <c r="EG46" s="303">
        <f t="shared" ref="EG46:EG47" si="868">L46*0.09/100</f>
        <v>35.70401416</v>
      </c>
      <c r="EH46" s="303">
        <f>I46*EH135/100</f>
        <v>230.8847188</v>
      </c>
      <c r="EI46" s="303">
        <f t="shared" ref="EI46:EI47" si="869">0.0016*L46</f>
        <v>63.47380295</v>
      </c>
    </row>
    <row r="47" ht="13.5" customHeight="1">
      <c r="A47" s="39"/>
      <c r="B47" s="40">
        <v>4.0</v>
      </c>
      <c r="C47" s="65" t="s">
        <v>76</v>
      </c>
      <c r="D47" s="306">
        <v>807.0</v>
      </c>
      <c r="E47" s="307">
        <v>771.0</v>
      </c>
      <c r="F47" s="299">
        <v>1578.0</v>
      </c>
      <c r="G47" s="300">
        <f t="shared" ref="G47:I47" si="762">D47/D132*100</f>
        <v>0.1282338528</v>
      </c>
      <c r="H47" s="300">
        <f t="shared" si="762"/>
        <v>0.1260889688</v>
      </c>
      <c r="I47" s="301">
        <f t="shared" si="762"/>
        <v>0.1271768354</v>
      </c>
      <c r="J47" s="302">
        <f t="shared" ref="J47:K47" si="763">G47*J134/100</f>
        <v>827.8674949</v>
      </c>
      <c r="K47" s="302">
        <f t="shared" si="763"/>
        <v>796.0450519</v>
      </c>
      <c r="L47" s="299">
        <f t="shared" si="764"/>
        <v>1623.912547</v>
      </c>
      <c r="M47" s="303"/>
      <c r="N47" s="303"/>
      <c r="O47" s="303"/>
      <c r="P47" s="303">
        <f>I47*P134/100</f>
        <v>30.94085229</v>
      </c>
      <c r="Q47" s="303">
        <f>I47*Q134/100</f>
        <v>30.75771765</v>
      </c>
      <c r="R47" s="303">
        <f t="shared" ref="R47:S47" si="765">G47*R134/100</f>
        <v>15.00359422</v>
      </c>
      <c r="S47" s="303">
        <f t="shared" si="765"/>
        <v>14.42687026</v>
      </c>
      <c r="T47" s="303">
        <f t="shared" si="766"/>
        <v>29.43046449</v>
      </c>
      <c r="U47" s="303">
        <f t="shared" ref="U47:V47" si="767">G47*U134/100</f>
        <v>14.49465195</v>
      </c>
      <c r="V47" s="303">
        <f t="shared" si="767"/>
        <v>13.84805038</v>
      </c>
      <c r="W47" s="303">
        <f t="shared" si="768"/>
        <v>28.34270233</v>
      </c>
      <c r="X47" s="303">
        <f t="shared" ref="X47:Y47" si="769">G47*X134/100</f>
        <v>15.26880485</v>
      </c>
      <c r="Y47" s="303">
        <f t="shared" si="769"/>
        <v>14.53427543</v>
      </c>
      <c r="Z47" s="303">
        <f t="shared" si="770"/>
        <v>29.80308028</v>
      </c>
      <c r="AA47" s="303">
        <f t="shared" ref="AA47:AB47" si="771">G47*AA134/100</f>
        <v>30.70687839</v>
      </c>
      <c r="AB47" s="303">
        <f t="shared" si="771"/>
        <v>29.14672602</v>
      </c>
      <c r="AC47" s="303">
        <f t="shared" si="772"/>
        <v>59.85360441</v>
      </c>
      <c r="AD47" s="303">
        <f t="shared" si="773"/>
        <v>46.18470442</v>
      </c>
      <c r="AE47" s="303">
        <f t="shared" si="774"/>
        <v>43.70748013</v>
      </c>
      <c r="AF47" s="303">
        <f t="shared" si="775"/>
        <v>89.89218455</v>
      </c>
      <c r="AG47" s="303">
        <f t="shared" si="776"/>
        <v>76.89542982</v>
      </c>
      <c r="AH47" s="303">
        <f t="shared" si="777"/>
        <v>72.35489384</v>
      </c>
      <c r="AI47" s="303">
        <f t="shared" si="778"/>
        <v>149.2503237</v>
      </c>
      <c r="AJ47" s="345">
        <f t="shared" si="779"/>
        <v>61.62662497</v>
      </c>
      <c r="AK47" s="345">
        <f t="shared" si="780"/>
        <v>57.82061841</v>
      </c>
      <c r="AL47" s="303">
        <f t="shared" si="781"/>
        <v>119.4472434</v>
      </c>
      <c r="AM47" s="304">
        <f t="shared" si="782"/>
        <v>30.10546162</v>
      </c>
      <c r="AN47" s="304">
        <f t="shared" si="783"/>
        <v>27.84296608</v>
      </c>
      <c r="AO47" s="304">
        <f t="shared" si="784"/>
        <v>57.9484277</v>
      </c>
      <c r="AP47" s="303">
        <f t="shared" si="785"/>
        <v>14.83922144</v>
      </c>
      <c r="AQ47" s="303">
        <f t="shared" si="786"/>
        <v>13.68065311</v>
      </c>
      <c r="AR47" s="303">
        <f t="shared" si="787"/>
        <v>28.51987456</v>
      </c>
      <c r="AS47" s="303">
        <f t="shared" si="788"/>
        <v>14.75202242</v>
      </c>
      <c r="AT47" s="303">
        <f t="shared" si="789"/>
        <v>13.60752151</v>
      </c>
      <c r="AU47" s="303">
        <f t="shared" si="790"/>
        <v>28.35954393</v>
      </c>
      <c r="AV47" s="303">
        <f t="shared" si="791"/>
        <v>14.70585824</v>
      </c>
      <c r="AW47" s="303">
        <f t="shared" si="792"/>
        <v>13.60121706</v>
      </c>
      <c r="AX47" s="303">
        <f t="shared" si="793"/>
        <v>28.3070753</v>
      </c>
      <c r="AY47" s="303">
        <f t="shared" ref="AY47:AZ47" si="794">G47*AY134/100</f>
        <v>14.67251744</v>
      </c>
      <c r="AZ47" s="303">
        <f t="shared" si="794"/>
        <v>13.62265219</v>
      </c>
      <c r="BA47" s="303">
        <f t="shared" si="795"/>
        <v>28.29516962</v>
      </c>
      <c r="BB47" s="303">
        <f t="shared" si="796"/>
        <v>14.61096519</v>
      </c>
      <c r="BC47" s="303">
        <f t="shared" si="797"/>
        <v>13.61130418</v>
      </c>
      <c r="BD47" s="303">
        <f t="shared" si="798"/>
        <v>28.22226936</v>
      </c>
      <c r="BE47" s="303">
        <f t="shared" si="799"/>
        <v>14.45708456</v>
      </c>
      <c r="BF47" s="303">
        <f t="shared" si="800"/>
        <v>13.499085</v>
      </c>
      <c r="BG47" s="303">
        <f t="shared" si="801"/>
        <v>27.95616956</v>
      </c>
      <c r="BH47" s="303">
        <f t="shared" si="802"/>
        <v>155.5963923</v>
      </c>
      <c r="BI47" s="303">
        <f t="shared" si="803"/>
        <v>144.5925249</v>
      </c>
      <c r="BJ47" s="303">
        <f t="shared" si="804"/>
        <v>300.1889172</v>
      </c>
      <c r="BK47" s="304">
        <f t="shared" si="805"/>
        <v>129.5213207</v>
      </c>
      <c r="BL47" s="304">
        <f t="shared" si="806"/>
        <v>120.3128331</v>
      </c>
      <c r="BM47" s="304">
        <f t="shared" si="807"/>
        <v>249.8341538</v>
      </c>
      <c r="BN47" s="303">
        <v>169.0</v>
      </c>
      <c r="BO47" s="303">
        <v>126.0</v>
      </c>
      <c r="BP47" s="303">
        <f t="shared" si="808"/>
        <v>295</v>
      </c>
      <c r="BQ47" s="303">
        <f t="shared" si="809"/>
        <v>155.2544976</v>
      </c>
      <c r="BR47" s="303">
        <f t="shared" si="810"/>
        <v>148.3286464</v>
      </c>
      <c r="BS47" s="303">
        <f t="shared" si="811"/>
        <v>303.583144</v>
      </c>
      <c r="BT47" s="303">
        <f t="shared" ref="BT47:BU47" si="812">G47*BT134/100</f>
        <v>111.2992902</v>
      </c>
      <c r="BU47" s="303">
        <f t="shared" si="812"/>
        <v>103.7031333</v>
      </c>
      <c r="BV47" s="303">
        <f t="shared" si="813"/>
        <v>215.0024234</v>
      </c>
      <c r="BW47" s="303">
        <f t="shared" ref="BW47:BX47" si="814">G47*BW134/100</f>
        <v>42.48002841</v>
      </c>
      <c r="BX47" s="303">
        <f t="shared" si="814"/>
        <v>39.64741534</v>
      </c>
      <c r="BY47" s="303">
        <f t="shared" si="815"/>
        <v>82.12744375</v>
      </c>
      <c r="BZ47" s="303">
        <f t="shared" ref="BZ47:CA47" si="816">G47*BZ134/100</f>
        <v>39.53577915</v>
      </c>
      <c r="CA47" s="303">
        <f t="shared" si="816"/>
        <v>36.82176155</v>
      </c>
      <c r="CB47" s="303">
        <f t="shared" si="817"/>
        <v>76.3575407</v>
      </c>
      <c r="CC47" s="303">
        <f t="shared" ref="CC47:CD47" si="818">G47*CC134/100</f>
        <v>82.01580756</v>
      </c>
      <c r="CD47" s="303">
        <f t="shared" si="818"/>
        <v>76.46917689</v>
      </c>
      <c r="CE47" s="303">
        <f t="shared" si="819"/>
        <v>158.4849845</v>
      </c>
      <c r="CF47" s="303">
        <f t="shared" si="820"/>
        <v>604.8059903</v>
      </c>
      <c r="CG47" s="303">
        <f t="shared" si="821"/>
        <v>588.0764286</v>
      </c>
      <c r="CH47" s="303">
        <f t="shared" si="822"/>
        <v>1192.882419</v>
      </c>
      <c r="CI47" s="303">
        <f t="shared" si="823"/>
        <v>275.4591392</v>
      </c>
      <c r="CJ47" s="303">
        <f t="shared" si="824"/>
        <v>256.7726196</v>
      </c>
      <c r="CK47" s="303">
        <f t="shared" si="825"/>
        <v>532.2317587</v>
      </c>
      <c r="CL47" s="303">
        <f t="shared" si="826"/>
        <v>528.9223256</v>
      </c>
      <c r="CM47" s="303">
        <f t="shared" si="827"/>
        <v>514.9044782</v>
      </c>
      <c r="CN47" s="303">
        <f t="shared" si="828"/>
        <v>1043.826804</v>
      </c>
      <c r="CO47" s="303">
        <f t="shared" si="829"/>
        <v>23.48603014</v>
      </c>
      <c r="CP47" s="303">
        <f t="shared" si="830"/>
        <v>24.3679541</v>
      </c>
      <c r="CQ47" s="303">
        <f t="shared" si="831"/>
        <v>47.85398424</v>
      </c>
      <c r="CR47" s="303">
        <f t="shared" si="832"/>
        <v>178.9644473</v>
      </c>
      <c r="CS47" s="303">
        <f t="shared" si="833"/>
        <v>172.5187097</v>
      </c>
      <c r="CT47" s="303">
        <f t="shared" si="834"/>
        <v>351.483157</v>
      </c>
      <c r="CU47" s="303">
        <f t="shared" si="835"/>
        <v>208.4992683</v>
      </c>
      <c r="CV47" s="303">
        <f t="shared" si="836"/>
        <v>207.6143133</v>
      </c>
      <c r="CW47" s="303">
        <f t="shared" si="837"/>
        <v>416.1135816</v>
      </c>
      <c r="CX47" s="303">
        <f t="shared" si="838"/>
        <v>132.0372689</v>
      </c>
      <c r="CY47" s="303">
        <f t="shared" si="839"/>
        <v>126.7395878</v>
      </c>
      <c r="CZ47" s="303">
        <f t="shared" si="840"/>
        <v>258.7768567</v>
      </c>
      <c r="DA47" s="303">
        <f t="shared" si="841"/>
        <v>519.5009844</v>
      </c>
      <c r="DB47" s="303">
        <f t="shared" si="842"/>
        <v>506.8726109</v>
      </c>
      <c r="DC47" s="303">
        <f t="shared" si="843"/>
        <v>1026.373595</v>
      </c>
      <c r="DD47" s="303">
        <f t="shared" si="844"/>
        <v>559.0367635</v>
      </c>
      <c r="DE47" s="303">
        <f t="shared" si="845"/>
        <v>543.6943724</v>
      </c>
      <c r="DF47" s="303">
        <f t="shared" si="846"/>
        <v>1102.731136</v>
      </c>
      <c r="DG47" s="303">
        <f t="shared" si="847"/>
        <v>565.2702111</v>
      </c>
      <c r="DH47" s="303">
        <f t="shared" si="848"/>
        <v>551.254667</v>
      </c>
      <c r="DI47" s="303">
        <f t="shared" si="849"/>
        <v>1116.524878</v>
      </c>
      <c r="DJ47" s="303">
        <f t="shared" si="850"/>
        <v>144.6311155</v>
      </c>
      <c r="DK47" s="303">
        <f t="shared" si="851"/>
        <v>139.3257887</v>
      </c>
      <c r="DL47" s="303">
        <f t="shared" si="852"/>
        <v>283.9569042</v>
      </c>
      <c r="DM47" s="303">
        <f t="shared" si="853"/>
        <v>45.76922674</v>
      </c>
      <c r="DN47" s="303">
        <f t="shared" si="854"/>
        <v>44.38205612</v>
      </c>
      <c r="DO47" s="303">
        <f t="shared" si="855"/>
        <v>90.15128285</v>
      </c>
      <c r="DP47" s="303">
        <f t="shared" si="856"/>
        <v>468.4393442</v>
      </c>
      <c r="DQ47" s="303">
        <f t="shared" si="857"/>
        <v>383.7876529</v>
      </c>
      <c r="DR47" s="303">
        <f t="shared" si="858"/>
        <v>282.6250413</v>
      </c>
      <c r="DS47" s="303">
        <f t="shared" si="859"/>
        <v>259.8260075</v>
      </c>
      <c r="DT47" s="303">
        <f t="shared" si="860"/>
        <v>11.58721094</v>
      </c>
      <c r="DU47" s="303">
        <f t="shared" si="861"/>
        <v>12.66059335</v>
      </c>
      <c r="DV47" s="303">
        <f t="shared" si="862"/>
        <v>24.24780429</v>
      </c>
      <c r="DW47" s="303">
        <f>I47*DW135/100</f>
        <v>19.15283142</v>
      </c>
      <c r="DX47" s="303">
        <f>I47*DX135/100</f>
        <v>45.92737058</v>
      </c>
      <c r="DY47" s="303">
        <f t="shared" ref="DY47:DZ47" si="863">1.48*CF47/100</f>
        <v>8.951128656</v>
      </c>
      <c r="DZ47" s="303">
        <f t="shared" si="863"/>
        <v>8.703531143</v>
      </c>
      <c r="EA47" s="303">
        <f t="shared" si="864"/>
        <v>17.6546598</v>
      </c>
      <c r="EB47" s="303">
        <f t="shared" ref="EB47:EC47" si="865">19.74*CF47/100</f>
        <v>119.3887025</v>
      </c>
      <c r="EC47" s="303">
        <f t="shared" si="865"/>
        <v>116.086287</v>
      </c>
      <c r="ED47" s="303">
        <f t="shared" si="866"/>
        <v>235.4749895</v>
      </c>
      <c r="EE47" s="303"/>
      <c r="EF47" s="303">
        <f t="shared" si="867"/>
        <v>1.913959427</v>
      </c>
      <c r="EG47" s="303">
        <f t="shared" si="868"/>
        <v>1.461521292</v>
      </c>
      <c r="EH47" s="303">
        <f>I47*EH135/100</f>
        <v>9.450510642</v>
      </c>
      <c r="EI47" s="303">
        <f t="shared" si="869"/>
        <v>2.598260075</v>
      </c>
    </row>
    <row r="48" ht="13.5" customHeight="1">
      <c r="A48" s="39"/>
      <c r="B48" s="40"/>
      <c r="C48" s="65"/>
      <c r="D48" s="326">
        <v>20909.0</v>
      </c>
      <c r="E48" s="327">
        <v>19221.0</v>
      </c>
      <c r="F48" s="327">
        <v>40130.0</v>
      </c>
      <c r="G48" s="328"/>
      <c r="H48" s="328"/>
      <c r="I48" s="329"/>
      <c r="J48" s="327">
        <f t="shared" ref="J48:L48" si="870">SUM(J46:J47)</f>
        <v>21449.66722</v>
      </c>
      <c r="K48" s="327">
        <f t="shared" si="870"/>
        <v>19845.37217</v>
      </c>
      <c r="L48" s="327">
        <f t="shared" si="870"/>
        <v>41295.03939</v>
      </c>
      <c r="M48" s="303"/>
      <c r="N48" s="303"/>
      <c r="O48" s="303"/>
      <c r="P48" s="330">
        <f t="shared" ref="P48:BP48" si="871">P46+P47</f>
        <v>786.854501</v>
      </c>
      <c r="Q48" s="330">
        <f t="shared" si="871"/>
        <v>782.1972176</v>
      </c>
      <c r="R48" s="330">
        <f t="shared" si="871"/>
        <v>388.7362474</v>
      </c>
      <c r="S48" s="330">
        <f t="shared" si="871"/>
        <v>359.6613143</v>
      </c>
      <c r="T48" s="330">
        <f t="shared" si="871"/>
        <v>748.3975617</v>
      </c>
      <c r="U48" s="330">
        <f t="shared" si="871"/>
        <v>375.5497865</v>
      </c>
      <c r="V48" s="330">
        <f t="shared" si="871"/>
        <v>345.2313571</v>
      </c>
      <c r="W48" s="330">
        <f t="shared" si="871"/>
        <v>720.7811437</v>
      </c>
      <c r="X48" s="330">
        <f t="shared" si="871"/>
        <v>395.6077331</v>
      </c>
      <c r="Y48" s="330">
        <f t="shared" si="871"/>
        <v>362.3389209</v>
      </c>
      <c r="Z48" s="330">
        <f t="shared" si="871"/>
        <v>757.9466541</v>
      </c>
      <c r="AA48" s="330">
        <f t="shared" si="871"/>
        <v>795.6011403</v>
      </c>
      <c r="AB48" s="330">
        <f t="shared" si="871"/>
        <v>726.6267456</v>
      </c>
      <c r="AC48" s="330">
        <f t="shared" si="871"/>
        <v>1522.227886</v>
      </c>
      <c r="AD48" s="330">
        <f t="shared" si="871"/>
        <v>1196.624516</v>
      </c>
      <c r="AE48" s="330">
        <f t="shared" si="871"/>
        <v>1089.625779</v>
      </c>
      <c r="AF48" s="330">
        <f t="shared" si="871"/>
        <v>2286.250295</v>
      </c>
      <c r="AG48" s="330">
        <f t="shared" si="871"/>
        <v>1992.325331</v>
      </c>
      <c r="AH48" s="330">
        <f t="shared" si="871"/>
        <v>1803.804688</v>
      </c>
      <c r="AI48" s="330">
        <f t="shared" si="871"/>
        <v>3796.130019</v>
      </c>
      <c r="AJ48" s="330">
        <f t="shared" si="871"/>
        <v>1596.717598</v>
      </c>
      <c r="AK48" s="330">
        <f t="shared" si="871"/>
        <v>1441.465767</v>
      </c>
      <c r="AL48" s="330">
        <f t="shared" si="871"/>
        <v>3038.183365</v>
      </c>
      <c r="AM48" s="330">
        <f t="shared" si="871"/>
        <v>780.0187075</v>
      </c>
      <c r="AN48" s="330">
        <f t="shared" si="871"/>
        <v>694.1240611</v>
      </c>
      <c r="AO48" s="330">
        <f t="shared" si="871"/>
        <v>1474.142769</v>
      </c>
      <c r="AP48" s="330">
        <f t="shared" si="871"/>
        <v>384.477424</v>
      </c>
      <c r="AQ48" s="330">
        <f t="shared" si="871"/>
        <v>341.0581497</v>
      </c>
      <c r="AR48" s="330">
        <f t="shared" si="871"/>
        <v>725.5355738</v>
      </c>
      <c r="AS48" s="330">
        <f t="shared" si="871"/>
        <v>382.2181374</v>
      </c>
      <c r="AT48" s="330">
        <f t="shared" si="871"/>
        <v>339.2349818</v>
      </c>
      <c r="AU48" s="330">
        <f t="shared" si="871"/>
        <v>721.4531191</v>
      </c>
      <c r="AV48" s="330">
        <f t="shared" si="871"/>
        <v>381.0220445</v>
      </c>
      <c r="AW48" s="330">
        <f t="shared" si="871"/>
        <v>339.0778121</v>
      </c>
      <c r="AX48" s="330">
        <f t="shared" si="871"/>
        <v>720.0998566</v>
      </c>
      <c r="AY48" s="330">
        <f t="shared" si="871"/>
        <v>380.1581996</v>
      </c>
      <c r="AZ48" s="330">
        <f t="shared" si="871"/>
        <v>339.6121889</v>
      </c>
      <c r="BA48" s="330">
        <f t="shared" si="871"/>
        <v>719.7703885</v>
      </c>
      <c r="BB48" s="330">
        <f t="shared" si="871"/>
        <v>378.563409</v>
      </c>
      <c r="BC48" s="330">
        <f t="shared" si="871"/>
        <v>339.3292835</v>
      </c>
      <c r="BD48" s="330">
        <f t="shared" si="871"/>
        <v>717.8926926</v>
      </c>
      <c r="BE48" s="330">
        <f t="shared" si="871"/>
        <v>374.5764326</v>
      </c>
      <c r="BF48" s="330">
        <f t="shared" si="871"/>
        <v>336.5316637</v>
      </c>
      <c r="BG48" s="330">
        <f t="shared" si="871"/>
        <v>711.1080963</v>
      </c>
      <c r="BH48" s="330">
        <f t="shared" si="871"/>
        <v>4031.431185</v>
      </c>
      <c r="BI48" s="330">
        <f t="shared" si="871"/>
        <v>3604.68602</v>
      </c>
      <c r="BJ48" s="330">
        <f t="shared" si="871"/>
        <v>7636.117206</v>
      </c>
      <c r="BK48" s="330">
        <f t="shared" si="871"/>
        <v>3355.838034</v>
      </c>
      <c r="BL48" s="330">
        <f t="shared" si="871"/>
        <v>2999.394248</v>
      </c>
      <c r="BM48" s="330">
        <f t="shared" si="871"/>
        <v>6355.232282</v>
      </c>
      <c r="BN48" s="330">
        <f t="shared" si="871"/>
        <v>4242</v>
      </c>
      <c r="BO48" s="330">
        <f t="shared" si="871"/>
        <v>2940</v>
      </c>
      <c r="BP48" s="330">
        <f t="shared" si="871"/>
        <v>7182</v>
      </c>
      <c r="BQ48" s="330"/>
      <c r="BR48" s="330"/>
      <c r="BS48" s="330">
        <f t="shared" ref="BS48:DW48" si="872">BS46+BS47</f>
        <v>7390.506017</v>
      </c>
      <c r="BT48" s="330">
        <f t="shared" si="872"/>
        <v>2883.713579</v>
      </c>
      <c r="BU48" s="330">
        <f t="shared" si="872"/>
        <v>2585.315077</v>
      </c>
      <c r="BV48" s="330">
        <f t="shared" si="872"/>
        <v>5469.028656</v>
      </c>
      <c r="BW48" s="330">
        <f t="shared" si="872"/>
        <v>1100.63806</v>
      </c>
      <c r="BX48" s="330">
        <f t="shared" si="872"/>
        <v>988.4085217</v>
      </c>
      <c r="BY48" s="330">
        <f t="shared" si="872"/>
        <v>2089.046581</v>
      </c>
      <c r="BZ48" s="330">
        <f t="shared" si="872"/>
        <v>1024.353911</v>
      </c>
      <c r="CA48" s="330">
        <f t="shared" si="872"/>
        <v>917.9650827</v>
      </c>
      <c r="CB48" s="330">
        <f t="shared" si="872"/>
        <v>1942.318994</v>
      </c>
      <c r="CC48" s="330">
        <f t="shared" si="872"/>
        <v>2124.991971</v>
      </c>
      <c r="CD48" s="330">
        <f t="shared" si="872"/>
        <v>1906.373604</v>
      </c>
      <c r="CE48" s="330">
        <f t="shared" si="872"/>
        <v>4031.365575</v>
      </c>
      <c r="CF48" s="330">
        <f t="shared" si="872"/>
        <v>15670.24591</v>
      </c>
      <c r="CG48" s="330">
        <f t="shared" si="872"/>
        <v>14660.72248</v>
      </c>
      <c r="CH48" s="330">
        <f t="shared" si="872"/>
        <v>30330.96839</v>
      </c>
      <c r="CI48" s="330">
        <f t="shared" si="872"/>
        <v>7137.020001</v>
      </c>
      <c r="CJ48" s="330">
        <f t="shared" si="872"/>
        <v>6401.331414</v>
      </c>
      <c r="CK48" s="330">
        <f t="shared" si="872"/>
        <v>13538.35142</v>
      </c>
      <c r="CL48" s="330">
        <f t="shared" si="872"/>
        <v>13704.13495</v>
      </c>
      <c r="CM48" s="330">
        <f t="shared" si="872"/>
        <v>12836.54861</v>
      </c>
      <c r="CN48" s="330">
        <f t="shared" si="872"/>
        <v>26540.68356</v>
      </c>
      <c r="CO48" s="330">
        <f t="shared" si="872"/>
        <v>608.5122728</v>
      </c>
      <c r="CP48" s="330">
        <f t="shared" si="872"/>
        <v>607.4921477</v>
      </c>
      <c r="CQ48" s="330">
        <f t="shared" si="872"/>
        <v>1216.00442</v>
      </c>
      <c r="CR48" s="330">
        <f t="shared" si="872"/>
        <v>4636.886776</v>
      </c>
      <c r="CS48" s="330">
        <f t="shared" si="872"/>
        <v>4300.884721</v>
      </c>
      <c r="CT48" s="330">
        <f t="shared" si="872"/>
        <v>8937.771497</v>
      </c>
      <c r="CU48" s="330">
        <f t="shared" si="872"/>
        <v>5402.120446</v>
      </c>
      <c r="CV48" s="330">
        <f t="shared" si="872"/>
        <v>5175.816752</v>
      </c>
      <c r="CW48" s="330">
        <f t="shared" si="872"/>
        <v>10577.9372</v>
      </c>
      <c r="CX48" s="330">
        <f t="shared" si="872"/>
        <v>3421.025099</v>
      </c>
      <c r="CY48" s="330">
        <f t="shared" si="872"/>
        <v>3159.612994</v>
      </c>
      <c r="CZ48" s="330">
        <f t="shared" si="872"/>
        <v>6580.638092</v>
      </c>
      <c r="DA48" s="330">
        <f t="shared" si="872"/>
        <v>13460.03232</v>
      </c>
      <c r="DB48" s="330">
        <f t="shared" si="872"/>
        <v>12636.31447</v>
      </c>
      <c r="DC48" s="330">
        <f t="shared" si="872"/>
        <v>26096.34679</v>
      </c>
      <c r="DD48" s="330">
        <f t="shared" si="872"/>
        <v>14484.38623</v>
      </c>
      <c r="DE48" s="330">
        <f t="shared" si="872"/>
        <v>13554.27955</v>
      </c>
      <c r="DF48" s="330">
        <f t="shared" si="872"/>
        <v>28038.66578</v>
      </c>
      <c r="DG48" s="330">
        <f t="shared" si="872"/>
        <v>14645.892</v>
      </c>
      <c r="DH48" s="330">
        <f t="shared" si="872"/>
        <v>13742.7574</v>
      </c>
      <c r="DI48" s="330">
        <f t="shared" si="872"/>
        <v>28388.6494</v>
      </c>
      <c r="DJ48" s="330">
        <f t="shared" si="872"/>
        <v>3747.325892</v>
      </c>
      <c r="DK48" s="330">
        <f t="shared" si="872"/>
        <v>3473.386491</v>
      </c>
      <c r="DL48" s="330">
        <f t="shared" si="872"/>
        <v>7220.712383</v>
      </c>
      <c r="DM48" s="330">
        <f t="shared" si="872"/>
        <v>1185.85968</v>
      </c>
      <c r="DN48" s="330">
        <f t="shared" si="872"/>
        <v>1106.442932</v>
      </c>
      <c r="DO48" s="330">
        <f t="shared" si="872"/>
        <v>2292.302612</v>
      </c>
      <c r="DP48" s="330">
        <f t="shared" si="872"/>
        <v>11912.10771</v>
      </c>
      <c r="DQ48" s="330">
        <f t="shared" si="872"/>
        <v>9759.470286</v>
      </c>
      <c r="DR48" s="330">
        <f t="shared" si="872"/>
        <v>7186.970898</v>
      </c>
      <c r="DS48" s="330">
        <f t="shared" si="872"/>
        <v>6607.206303</v>
      </c>
      <c r="DT48" s="330">
        <f t="shared" si="872"/>
        <v>300.2193228</v>
      </c>
      <c r="DU48" s="330">
        <f t="shared" si="872"/>
        <v>315.6280997</v>
      </c>
      <c r="DV48" s="330">
        <f t="shared" si="872"/>
        <v>615.8474225</v>
      </c>
      <c r="DW48" s="330">
        <f t="shared" si="872"/>
        <v>487.0742236</v>
      </c>
      <c r="DX48" s="330">
        <f>SUM(DX46:DX47)</f>
        <v>1167.975527</v>
      </c>
      <c r="DY48" s="330">
        <f t="shared" ref="DY48:ED48" si="873">DY46+DY47</f>
        <v>231.9196395</v>
      </c>
      <c r="DZ48" s="330">
        <f t="shared" si="873"/>
        <v>216.9786927</v>
      </c>
      <c r="EA48" s="330">
        <f t="shared" si="873"/>
        <v>448.8983322</v>
      </c>
      <c r="EB48" s="330">
        <f t="shared" si="873"/>
        <v>3093.306543</v>
      </c>
      <c r="EC48" s="330">
        <f t="shared" si="873"/>
        <v>2894.026618</v>
      </c>
      <c r="ED48" s="330">
        <f t="shared" si="873"/>
        <v>5987.333161</v>
      </c>
      <c r="EE48" s="330">
        <v>210.0</v>
      </c>
      <c r="EF48" s="330">
        <f>EF46+EF47</f>
        <v>48.67074282</v>
      </c>
      <c r="EG48" s="330">
        <f t="shared" ref="EG48:EH48" si="874">SUM(EG46:EG47)</f>
        <v>37.16553545</v>
      </c>
      <c r="EH48" s="330">
        <f t="shared" si="874"/>
        <v>240.3352294</v>
      </c>
      <c r="EI48" s="330">
        <f>EI46+EI47</f>
        <v>66.07206303</v>
      </c>
    </row>
    <row r="49" ht="13.5" customHeight="1">
      <c r="A49" s="44"/>
      <c r="B49" s="45"/>
      <c r="C49" s="46"/>
      <c r="D49" s="308"/>
      <c r="E49" s="309"/>
      <c r="F49" s="309"/>
      <c r="G49" s="310"/>
      <c r="H49" s="310"/>
      <c r="I49" s="309"/>
      <c r="J49" s="309"/>
      <c r="K49" s="311"/>
      <c r="L49" s="309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312"/>
      <c r="DB49" s="312"/>
      <c r="DC49" s="312"/>
      <c r="DD49" s="312"/>
      <c r="DE49" s="312"/>
      <c r="DF49" s="312"/>
      <c r="DG49" s="312"/>
      <c r="DH49" s="312"/>
      <c r="DI49" s="312"/>
      <c r="DJ49" s="312"/>
      <c r="DK49" s="312"/>
      <c r="DL49" s="312"/>
      <c r="DM49" s="312"/>
      <c r="DN49" s="312"/>
      <c r="DO49" s="312"/>
      <c r="DP49" s="312"/>
      <c r="DQ49" s="312"/>
      <c r="DR49" s="312"/>
      <c r="DS49" s="312"/>
      <c r="DT49" s="312"/>
      <c r="DU49" s="312"/>
      <c r="DV49" s="312"/>
      <c r="DW49" s="312"/>
      <c r="DX49" s="312"/>
      <c r="DY49" s="312"/>
      <c r="DZ49" s="312"/>
      <c r="EA49" s="312"/>
      <c r="EB49" s="312"/>
      <c r="EC49" s="312"/>
      <c r="ED49" s="312"/>
      <c r="EE49" s="312"/>
      <c r="EF49" s="312"/>
      <c r="EG49" s="312"/>
      <c r="EH49" s="312"/>
      <c r="EI49" s="312"/>
    </row>
    <row r="50" ht="13.5" customHeight="1">
      <c r="A50" s="49" t="s">
        <v>77</v>
      </c>
      <c r="B50" s="50" t="s">
        <v>78</v>
      </c>
      <c r="C50" s="51"/>
      <c r="D50" s="313">
        <v>6246.0</v>
      </c>
      <c r="E50" s="314">
        <v>5842.0</v>
      </c>
      <c r="F50" s="314">
        <v>12088.0</v>
      </c>
      <c r="G50" s="315"/>
      <c r="H50" s="315"/>
      <c r="I50" s="316"/>
      <c r="J50" s="314">
        <f t="shared" ref="J50:L50" si="875">SUM(J51:J56)</f>
        <v>6407.509756</v>
      </c>
      <c r="K50" s="314">
        <f t="shared" si="875"/>
        <v>6031.770678</v>
      </c>
      <c r="L50" s="314">
        <f t="shared" si="875"/>
        <v>12439.28043</v>
      </c>
      <c r="M50" s="317">
        <v>130.0</v>
      </c>
      <c r="N50" s="295">
        <v>12088.0</v>
      </c>
      <c r="O50" s="296">
        <f>M50/N50*1000</f>
        <v>10.75446724</v>
      </c>
      <c r="P50" s="297">
        <f t="shared" ref="P50:EI50" si="876">SUM(P51:P56)</f>
        <v>237.0171245</v>
      </c>
      <c r="Q50" s="297">
        <f t="shared" si="876"/>
        <v>235.6142528</v>
      </c>
      <c r="R50" s="297">
        <f t="shared" si="876"/>
        <v>116.1244728</v>
      </c>
      <c r="S50" s="297">
        <f t="shared" si="876"/>
        <v>109.3148847</v>
      </c>
      <c r="T50" s="297">
        <f t="shared" si="876"/>
        <v>225.4393574</v>
      </c>
      <c r="U50" s="297">
        <f t="shared" si="876"/>
        <v>112.1853731</v>
      </c>
      <c r="V50" s="297">
        <f t="shared" si="876"/>
        <v>104.9290666</v>
      </c>
      <c r="W50" s="297">
        <f t="shared" si="876"/>
        <v>217.1144397</v>
      </c>
      <c r="X50" s="297">
        <f t="shared" si="876"/>
        <v>118.1771439</v>
      </c>
      <c r="Y50" s="297">
        <f t="shared" si="876"/>
        <v>110.1287121</v>
      </c>
      <c r="Z50" s="297">
        <f t="shared" si="876"/>
        <v>228.305856</v>
      </c>
      <c r="AA50" s="297">
        <f t="shared" si="876"/>
        <v>237.6643896</v>
      </c>
      <c r="AB50" s="297">
        <f t="shared" si="876"/>
        <v>220.849771</v>
      </c>
      <c r="AC50" s="297">
        <f t="shared" si="876"/>
        <v>458.5141606</v>
      </c>
      <c r="AD50" s="297">
        <f t="shared" si="876"/>
        <v>357.4593108</v>
      </c>
      <c r="AE50" s="297">
        <f t="shared" si="876"/>
        <v>331.1791167</v>
      </c>
      <c r="AF50" s="297">
        <f t="shared" si="876"/>
        <v>688.6384274</v>
      </c>
      <c r="AG50" s="297">
        <f t="shared" si="876"/>
        <v>595.1534754</v>
      </c>
      <c r="AH50" s="297">
        <f t="shared" si="876"/>
        <v>548.2455121</v>
      </c>
      <c r="AI50" s="297">
        <f t="shared" si="876"/>
        <v>1143.398987</v>
      </c>
      <c r="AJ50" s="297">
        <f t="shared" si="876"/>
        <v>476.9763316</v>
      </c>
      <c r="AK50" s="297">
        <f t="shared" si="876"/>
        <v>438.1167999</v>
      </c>
      <c r="AL50" s="297">
        <f t="shared" si="876"/>
        <v>915.0931315</v>
      </c>
      <c r="AM50" s="297">
        <f t="shared" si="876"/>
        <v>233.009558</v>
      </c>
      <c r="AN50" s="297">
        <f t="shared" si="876"/>
        <v>210.970957</v>
      </c>
      <c r="AO50" s="297">
        <f t="shared" si="876"/>
        <v>443.980515</v>
      </c>
      <c r="AP50" s="297">
        <f t="shared" si="876"/>
        <v>114.8522641</v>
      </c>
      <c r="AQ50" s="297">
        <f t="shared" si="876"/>
        <v>103.6606686</v>
      </c>
      <c r="AR50" s="297">
        <f t="shared" si="876"/>
        <v>218.5129327</v>
      </c>
      <c r="AS50" s="297">
        <f t="shared" si="876"/>
        <v>114.1773631</v>
      </c>
      <c r="AT50" s="297">
        <f t="shared" si="876"/>
        <v>103.1065378</v>
      </c>
      <c r="AU50" s="297">
        <f t="shared" si="876"/>
        <v>217.283901</v>
      </c>
      <c r="AV50" s="297">
        <f t="shared" si="876"/>
        <v>113.8200626</v>
      </c>
      <c r="AW50" s="297">
        <f t="shared" si="876"/>
        <v>103.0587679</v>
      </c>
      <c r="AX50" s="297">
        <f t="shared" si="876"/>
        <v>216.8788306</v>
      </c>
      <c r="AY50" s="297">
        <f t="shared" si="876"/>
        <v>113.5620123</v>
      </c>
      <c r="AZ50" s="297">
        <f t="shared" si="876"/>
        <v>103.2211856</v>
      </c>
      <c r="BA50" s="297">
        <f t="shared" si="876"/>
        <v>216.7831978</v>
      </c>
      <c r="BB50" s="297">
        <f t="shared" si="876"/>
        <v>113.0856116</v>
      </c>
      <c r="BC50" s="297">
        <f t="shared" si="876"/>
        <v>103.1351998</v>
      </c>
      <c r="BD50" s="297">
        <f t="shared" si="876"/>
        <v>216.2208113</v>
      </c>
      <c r="BE50" s="297">
        <f t="shared" si="876"/>
        <v>111.8946099</v>
      </c>
      <c r="BF50" s="297">
        <f t="shared" si="876"/>
        <v>102.2848957</v>
      </c>
      <c r="BG50" s="297">
        <f t="shared" si="876"/>
        <v>214.1795055</v>
      </c>
      <c r="BH50" s="297">
        <f t="shared" si="876"/>
        <v>1204.281371</v>
      </c>
      <c r="BI50" s="297">
        <f t="shared" si="876"/>
        <v>1095.602504</v>
      </c>
      <c r="BJ50" s="297">
        <f t="shared" si="876"/>
        <v>2299.883875</v>
      </c>
      <c r="BK50" s="297">
        <f t="shared" si="876"/>
        <v>1002.466132</v>
      </c>
      <c r="BL50" s="297">
        <f t="shared" si="876"/>
        <v>911.6310908</v>
      </c>
      <c r="BM50" s="297">
        <f t="shared" si="876"/>
        <v>1914.097223</v>
      </c>
      <c r="BN50" s="297">
        <f t="shared" si="876"/>
        <v>1234</v>
      </c>
      <c r="BO50" s="297">
        <f t="shared" si="876"/>
        <v>882</v>
      </c>
      <c r="BP50" s="297">
        <f t="shared" si="876"/>
        <v>2116</v>
      </c>
      <c r="BQ50" s="297">
        <f t="shared" si="876"/>
        <v>1124.533988</v>
      </c>
      <c r="BR50" s="297">
        <f t="shared" si="876"/>
        <v>1052.961391</v>
      </c>
      <c r="BS50" s="297">
        <f t="shared" si="876"/>
        <v>2177.495379</v>
      </c>
      <c r="BT50" s="297">
        <f t="shared" si="876"/>
        <v>861.4316809</v>
      </c>
      <c r="BU50" s="297">
        <f t="shared" si="876"/>
        <v>785.7765298</v>
      </c>
      <c r="BV50" s="297">
        <f t="shared" si="876"/>
        <v>1647.208211</v>
      </c>
      <c r="BW50" s="297">
        <f t="shared" si="876"/>
        <v>328.7859448</v>
      </c>
      <c r="BX50" s="297">
        <f t="shared" si="876"/>
        <v>300.4153053</v>
      </c>
      <c r="BY50" s="297">
        <f t="shared" si="876"/>
        <v>629.2012501</v>
      </c>
      <c r="BZ50" s="297">
        <f t="shared" si="876"/>
        <v>305.9981122</v>
      </c>
      <c r="CA50" s="297">
        <f t="shared" si="876"/>
        <v>279.0048391</v>
      </c>
      <c r="CB50" s="297">
        <f t="shared" si="876"/>
        <v>585.0029514</v>
      </c>
      <c r="CC50" s="297">
        <f t="shared" si="876"/>
        <v>634.7840571</v>
      </c>
      <c r="CD50" s="297">
        <f t="shared" si="876"/>
        <v>579.4201445</v>
      </c>
      <c r="CE50" s="297">
        <f t="shared" si="876"/>
        <v>1214.204202</v>
      </c>
      <c r="CF50" s="297">
        <f t="shared" si="876"/>
        <v>4681.063464</v>
      </c>
      <c r="CG50" s="297">
        <f t="shared" si="876"/>
        <v>4455.956544</v>
      </c>
      <c r="CH50" s="297">
        <f t="shared" si="876"/>
        <v>9137.020008</v>
      </c>
      <c r="CI50" s="297">
        <f t="shared" si="876"/>
        <v>2131.992296</v>
      </c>
      <c r="CJ50" s="297">
        <f t="shared" si="876"/>
        <v>1945.610433</v>
      </c>
      <c r="CK50" s="297">
        <f t="shared" si="876"/>
        <v>4077.602729</v>
      </c>
      <c r="CL50" s="297">
        <f t="shared" si="876"/>
        <v>4093.740825</v>
      </c>
      <c r="CM50" s="297">
        <f t="shared" si="876"/>
        <v>3901.520054</v>
      </c>
      <c r="CN50" s="297">
        <f t="shared" si="876"/>
        <v>7995.260879</v>
      </c>
      <c r="CO50" s="297">
        <f t="shared" si="876"/>
        <v>181.7766347</v>
      </c>
      <c r="CP50" s="297">
        <f t="shared" si="876"/>
        <v>184.6401918</v>
      </c>
      <c r="CQ50" s="297">
        <f t="shared" si="876"/>
        <v>366.4168265</v>
      </c>
      <c r="CR50" s="297">
        <f t="shared" si="876"/>
        <v>1385.144904</v>
      </c>
      <c r="CS50" s="297">
        <f t="shared" si="876"/>
        <v>1307.204024</v>
      </c>
      <c r="CT50" s="297">
        <f t="shared" si="876"/>
        <v>2692.348928</v>
      </c>
      <c r="CU50" s="297">
        <f t="shared" si="876"/>
        <v>1613.737831</v>
      </c>
      <c r="CV50" s="297">
        <f t="shared" si="876"/>
        <v>1573.129466</v>
      </c>
      <c r="CW50" s="297">
        <f t="shared" si="876"/>
        <v>3186.867297</v>
      </c>
      <c r="CX50" s="297">
        <f t="shared" si="876"/>
        <v>1021.93901</v>
      </c>
      <c r="CY50" s="297">
        <f t="shared" si="876"/>
        <v>960.3277201</v>
      </c>
      <c r="CZ50" s="297">
        <f t="shared" si="876"/>
        <v>1982.26673</v>
      </c>
      <c r="DA50" s="297">
        <f t="shared" si="876"/>
        <v>4020.821745</v>
      </c>
      <c r="DB50" s="297">
        <f t="shared" si="876"/>
        <v>3840.66121</v>
      </c>
      <c r="DC50" s="297">
        <f t="shared" si="876"/>
        <v>7861.482955</v>
      </c>
      <c r="DD50" s="297">
        <f t="shared" si="876"/>
        <v>4326.819858</v>
      </c>
      <c r="DE50" s="297">
        <f t="shared" si="876"/>
        <v>4119.666049</v>
      </c>
      <c r="DF50" s="297">
        <f t="shared" si="876"/>
        <v>8446.485907</v>
      </c>
      <c r="DG50" s="297">
        <f t="shared" si="876"/>
        <v>4375.065352</v>
      </c>
      <c r="DH50" s="297">
        <f t="shared" si="876"/>
        <v>4176.951705</v>
      </c>
      <c r="DI50" s="297">
        <f t="shared" si="876"/>
        <v>8552.017057</v>
      </c>
      <c r="DJ50" s="297">
        <f t="shared" si="876"/>
        <v>1119.412575</v>
      </c>
      <c r="DK50" s="297">
        <f t="shared" si="876"/>
        <v>1055.695535</v>
      </c>
      <c r="DL50" s="297">
        <f t="shared" si="876"/>
        <v>2175.10811</v>
      </c>
      <c r="DM50" s="297">
        <f t="shared" si="876"/>
        <v>354.2436062</v>
      </c>
      <c r="DN50" s="297">
        <f t="shared" si="876"/>
        <v>336.2904952</v>
      </c>
      <c r="DO50" s="297">
        <f t="shared" si="876"/>
        <v>690.5341014</v>
      </c>
      <c r="DP50" s="297">
        <f t="shared" si="876"/>
        <v>3588.277201</v>
      </c>
      <c r="DQ50" s="297">
        <f t="shared" si="876"/>
        <v>2939.839495</v>
      </c>
      <c r="DR50" s="297">
        <f t="shared" si="876"/>
        <v>2164.927017</v>
      </c>
      <c r="DS50" s="297">
        <f t="shared" si="876"/>
        <v>1990.284869</v>
      </c>
      <c r="DT50" s="297">
        <f t="shared" si="876"/>
        <v>89.68242815</v>
      </c>
      <c r="DU50" s="297">
        <f t="shared" si="876"/>
        <v>95.93149984</v>
      </c>
      <c r="DV50" s="297">
        <f t="shared" si="876"/>
        <v>185.613928</v>
      </c>
      <c r="DW50" s="297">
        <f t="shared" si="876"/>
        <v>146.7170001</v>
      </c>
      <c r="DX50" s="297">
        <f t="shared" si="876"/>
        <v>351.8187932</v>
      </c>
      <c r="DY50" s="297">
        <f t="shared" si="876"/>
        <v>69.27973926</v>
      </c>
      <c r="DZ50" s="297">
        <f t="shared" si="876"/>
        <v>65.94815686</v>
      </c>
      <c r="EA50" s="297">
        <f t="shared" si="876"/>
        <v>135.2278961</v>
      </c>
      <c r="EB50" s="297">
        <f t="shared" si="876"/>
        <v>924.0419278</v>
      </c>
      <c r="EC50" s="297">
        <f t="shared" si="876"/>
        <v>879.6058218</v>
      </c>
      <c r="ED50" s="297">
        <f t="shared" si="876"/>
        <v>1803.64775</v>
      </c>
      <c r="EE50" s="297">
        <f t="shared" si="876"/>
        <v>0</v>
      </c>
      <c r="EF50" s="297">
        <f t="shared" si="876"/>
        <v>14.66105924</v>
      </c>
      <c r="EG50" s="297">
        <f t="shared" si="876"/>
        <v>11.19535239</v>
      </c>
      <c r="EH50" s="297">
        <f t="shared" si="876"/>
        <v>72.39402575</v>
      </c>
      <c r="EI50" s="297">
        <f t="shared" si="876"/>
        <v>19.90284869</v>
      </c>
    </row>
    <row r="51" ht="13.5" customHeight="1">
      <c r="A51" s="39"/>
      <c r="B51" s="40">
        <v>1.0</v>
      </c>
      <c r="C51" s="53" t="s">
        <v>79</v>
      </c>
      <c r="D51" s="306">
        <v>942.0</v>
      </c>
      <c r="E51" s="307">
        <v>875.0</v>
      </c>
      <c r="F51" s="299">
        <v>1817.0</v>
      </c>
      <c r="G51" s="300">
        <f t="shared" ref="G51:I51" si="877">D51/D132*100</f>
        <v>0.1496856125</v>
      </c>
      <c r="H51" s="300">
        <f t="shared" si="877"/>
        <v>0.1430970787</v>
      </c>
      <c r="I51" s="301">
        <f t="shared" si="877"/>
        <v>0.1464387262</v>
      </c>
      <c r="J51" s="302">
        <f t="shared" ref="J51:K51" si="878">G51*J134/100</f>
        <v>966.3583397</v>
      </c>
      <c r="K51" s="302">
        <f t="shared" si="878"/>
        <v>903.4233727</v>
      </c>
      <c r="L51" s="299">
        <f t="shared" ref="L51:L56" si="892">SUM(J51:K51)</f>
        <v>1869.781712</v>
      </c>
      <c r="M51" s="303"/>
      <c r="N51" s="303"/>
      <c r="O51" s="303"/>
      <c r="P51" s="304">
        <f>I51*P134/100</f>
        <v>35.62707771</v>
      </c>
      <c r="Q51" s="304">
        <f>I51*Q134/100</f>
        <v>35.41620594</v>
      </c>
      <c r="R51" s="304">
        <f t="shared" ref="R51:S51" si="879">G51*R134/100</f>
        <v>17.51348917</v>
      </c>
      <c r="S51" s="304">
        <f t="shared" si="879"/>
        <v>16.37290724</v>
      </c>
      <c r="T51" s="303">
        <f t="shared" ref="T51:T56" si="894">R51+S51</f>
        <v>33.88639641</v>
      </c>
      <c r="U51" s="303">
        <f t="shared" ref="U51:V51" si="880">G51*U134/100</f>
        <v>16.91940786</v>
      </c>
      <c r="V51" s="303">
        <f t="shared" si="880"/>
        <v>15.71601048</v>
      </c>
      <c r="W51" s="303">
        <f t="shared" ref="W51:W56" si="896">U51+V51</f>
        <v>32.63541834</v>
      </c>
      <c r="X51" s="304">
        <f t="shared" ref="X51:Y51" si="881">G51*X134/100</f>
        <v>17.82306589</v>
      </c>
      <c r="Y51" s="304">
        <f t="shared" si="881"/>
        <v>16.49480026</v>
      </c>
      <c r="Z51" s="303">
        <f t="shared" ref="Z51:Z56" si="898">X51+Y51</f>
        <v>34.31786615</v>
      </c>
      <c r="AA51" s="303">
        <f t="shared" ref="AA51:AB51" si="882">G51*AA134/100</f>
        <v>35.84371678</v>
      </c>
      <c r="AB51" s="303">
        <f t="shared" si="882"/>
        <v>33.07832071</v>
      </c>
      <c r="AC51" s="303">
        <f t="shared" ref="AC51:AC56" si="900">AA51+AB51</f>
        <v>68.92203749</v>
      </c>
      <c r="AD51" s="303">
        <f t="shared" ref="AD51:AD56" si="901">$AD$137*J51/100</f>
        <v>53.91077021</v>
      </c>
      <c r="AE51" s="303">
        <f t="shared" ref="AE51:AE56" si="902">$AE$137*K51/100</f>
        <v>49.60317136</v>
      </c>
      <c r="AF51" s="303">
        <f t="shared" ref="AF51:AF56" si="903">AD51+AE51</f>
        <v>103.5139416</v>
      </c>
      <c r="AG51" s="303">
        <f t="shared" ref="AG51:AG56" si="904">$AG$137*J51/100</f>
        <v>89.75897756</v>
      </c>
      <c r="AH51" s="303">
        <f t="shared" ref="AH51:AH56" si="905">$AH$137*K51/100</f>
        <v>82.11482764</v>
      </c>
      <c r="AI51" s="303">
        <f t="shared" ref="AI51:AI56" si="906">AG51+AH51</f>
        <v>171.8738052</v>
      </c>
      <c r="AJ51" s="304">
        <f t="shared" ref="AJ51:AJ56" si="907">$AJ$137*J51/100</f>
        <v>71.93591168</v>
      </c>
      <c r="AK51" s="304">
        <f t="shared" ref="AK51:AK56" si="908">$AK$137*K51/100</f>
        <v>65.62002738</v>
      </c>
      <c r="AL51" s="303">
        <f t="shared" ref="AL51:AL56" si="909">AJ51+AK51</f>
        <v>137.5559391</v>
      </c>
      <c r="AM51" s="304">
        <f t="shared" ref="AM51:AM56" si="910">$AM$137*J51/100</f>
        <v>35.14169126</v>
      </c>
      <c r="AN51" s="304">
        <f t="shared" ref="AN51:AN56" si="911">$AN$137*K51/100</f>
        <v>31.59869692</v>
      </c>
      <c r="AO51" s="304">
        <f t="shared" ref="AO51:AO56" si="912">AM51+AN51</f>
        <v>66.74038817</v>
      </c>
      <c r="AP51" s="303">
        <f t="shared" ref="AP51:AP56" si="913">$AP$137*J51/100</f>
        <v>17.32161908</v>
      </c>
      <c r="AQ51" s="303">
        <f t="shared" ref="AQ51:AQ56" si="914">$AQ$137*K51/100</f>
        <v>15.52603304</v>
      </c>
      <c r="AR51" s="303">
        <f t="shared" ref="AR51:AR56" si="915">AP51+AQ51</f>
        <v>32.84765212</v>
      </c>
      <c r="AS51" s="303">
        <f t="shared" ref="AS51:AS56" si="916">$AS$137*J51/100</f>
        <v>17.21983287</v>
      </c>
      <c r="AT51" s="303">
        <f t="shared" ref="AT51:AT56" si="917">$AT$137*K51/100</f>
        <v>15.44303673</v>
      </c>
      <c r="AU51" s="303">
        <f t="shared" ref="AU51:AU56" si="918">AS51+AT51</f>
        <v>32.6628696</v>
      </c>
      <c r="AV51" s="303">
        <f t="shared" ref="AV51:AV56" si="919">$AV$137*J51/100</f>
        <v>17.16594605</v>
      </c>
      <c r="AW51" s="303">
        <f t="shared" ref="AW51:AW56" si="920">$AW$137*K51/100</f>
        <v>15.43588188</v>
      </c>
      <c r="AX51" s="303">
        <f t="shared" ref="AX51:AX56" si="921">AV51+AW51</f>
        <v>32.60182793</v>
      </c>
      <c r="AY51" s="303">
        <f t="shared" ref="AY51:AZ51" si="883">G51*AY134/100</f>
        <v>17.12702779</v>
      </c>
      <c r="AZ51" s="303">
        <f t="shared" si="883"/>
        <v>15.46020838</v>
      </c>
      <c r="BA51" s="303">
        <f t="shared" ref="BA51:BA56" si="923">AY51+AZ51</f>
        <v>32.58723617</v>
      </c>
      <c r="BB51" s="303">
        <f t="shared" ref="BB51:BB56" si="924">$BB$137*J51/100</f>
        <v>17.05517869</v>
      </c>
      <c r="BC51" s="303">
        <f t="shared" ref="BC51:BC56" si="925">$BC$137*K51/100</f>
        <v>15.44732964</v>
      </c>
      <c r="BD51" s="303">
        <f t="shared" ref="BD51:BD56" si="926">BB51+BC51</f>
        <v>32.50250834</v>
      </c>
      <c r="BE51" s="303">
        <f t="shared" ref="BE51:BE56" si="927">$BE$137*J51/100</f>
        <v>16.87555596</v>
      </c>
      <c r="BF51" s="303">
        <f t="shared" ref="BF51:BF56" si="928">$BF$137*K51/100</f>
        <v>15.31997324</v>
      </c>
      <c r="BG51" s="303">
        <f t="shared" ref="BG51:BG56" si="929">BE51+BF51</f>
        <v>32.1955292</v>
      </c>
      <c r="BH51" s="303">
        <f t="shared" ref="BH51:BH56" si="930">$BH$137*J51/100</f>
        <v>181.6255285</v>
      </c>
      <c r="BI51" s="303">
        <f t="shared" ref="BI51:BI56" si="931">$BI$137*K51/100</f>
        <v>164.096575</v>
      </c>
      <c r="BJ51" s="303">
        <f t="shared" ref="BJ51:BJ56" si="932">BH51+BI51</f>
        <v>345.7221035</v>
      </c>
      <c r="BK51" s="304">
        <f t="shared" ref="BK51:BK56" si="933">$BK$137*J51/100</f>
        <v>151.1884561</v>
      </c>
      <c r="BL51" s="304">
        <f t="shared" ref="BL51:BL56" si="934">$BL$137*K51/100</f>
        <v>136.5418015</v>
      </c>
      <c r="BM51" s="304">
        <f t="shared" ref="BM51:BM56" si="935">BK51+BL51</f>
        <v>287.7302576</v>
      </c>
      <c r="BN51" s="303">
        <v>173.0</v>
      </c>
      <c r="BO51" s="303">
        <v>139.0</v>
      </c>
      <c r="BP51" s="303">
        <f t="shared" ref="BP51:BP56" si="936">BN51+BO51</f>
        <v>312</v>
      </c>
      <c r="BQ51" s="303">
        <f t="shared" ref="BQ51:BQ56" si="937">D51/F51*BS51</f>
        <v>166.4510542</v>
      </c>
      <c r="BR51" s="303">
        <f t="shared" ref="BR51:BR56" si="938">E51/F51*BS51</f>
        <v>154.6121788</v>
      </c>
      <c r="BS51" s="303">
        <f t="shared" ref="BS51:BS56" si="939">BP51/F51*L51</f>
        <v>321.063233</v>
      </c>
      <c r="BT51" s="303">
        <f t="shared" ref="BT51:BU51" si="884">G51*BT134/100</f>
        <v>129.9181306</v>
      </c>
      <c r="BU51" s="303">
        <f t="shared" si="884"/>
        <v>117.6916233</v>
      </c>
      <c r="BV51" s="303">
        <f t="shared" ref="BV51:BV56" si="941">BT51+BU51</f>
        <v>247.6097539</v>
      </c>
      <c r="BW51" s="303">
        <f t="shared" ref="BW51:BX51" si="885">G51*BW134/100</f>
        <v>49.58635287</v>
      </c>
      <c r="BX51" s="303">
        <f t="shared" si="885"/>
        <v>44.99544542</v>
      </c>
      <c r="BY51" s="303">
        <f t="shared" ref="BY51:BY56" si="943">BW51+BX51</f>
        <v>94.58179829</v>
      </c>
      <c r="BZ51" s="303">
        <f t="shared" ref="BZ51:CA51" si="886">G51*BZ134/100</f>
        <v>46.1495712</v>
      </c>
      <c r="CA51" s="303">
        <f t="shared" si="886"/>
        <v>41.78863989</v>
      </c>
      <c r="CB51" s="303">
        <f t="shared" ref="CB51:CB56" si="945">BZ51+CA51</f>
        <v>87.93821109</v>
      </c>
      <c r="CC51" s="303">
        <f t="shared" ref="CC51:CD51" si="887">G51*CC134/100</f>
        <v>95.73592407</v>
      </c>
      <c r="CD51" s="303">
        <f t="shared" si="887"/>
        <v>86.78408532</v>
      </c>
      <c r="CE51" s="303">
        <f t="shared" ref="CE51:CE56" si="947">CC51+CD51</f>
        <v>182.5200094</v>
      </c>
      <c r="CF51" s="303">
        <f t="shared" ref="CF51:CF56" si="948">$CF$137*J51/100</f>
        <v>705.9817136</v>
      </c>
      <c r="CG51" s="303">
        <f t="shared" ref="CG51:CG56" si="949">$CG$137*K51/100</f>
        <v>667.4019131</v>
      </c>
      <c r="CH51" s="303">
        <f t="shared" ref="CH51:CH56" si="950">CF51+CG51</f>
        <v>1373.383627</v>
      </c>
      <c r="CI51" s="303">
        <f t="shared" ref="CI51:CI56" si="951">$CI$137*J51/100</f>
        <v>321.5396643</v>
      </c>
      <c r="CJ51" s="303">
        <f t="shared" ref="CJ51:CJ56" si="952">$CJ$137*K51/100</f>
        <v>291.4086149</v>
      </c>
      <c r="CK51" s="303">
        <f t="shared" ref="CK51:CK56" si="953">CI51+CJ51</f>
        <v>612.9482792</v>
      </c>
      <c r="CL51" s="303">
        <f t="shared" ref="CL51:CL56" si="954">$CL$137*J51/100</f>
        <v>617.4037555</v>
      </c>
      <c r="CM51" s="303">
        <f t="shared" ref="CM51:CM56" si="955">$CM$137*K51/100</f>
        <v>584.3598164</v>
      </c>
      <c r="CN51" s="303">
        <f t="shared" ref="CN51:CN56" si="956">CL51+CM51</f>
        <v>1201.763572</v>
      </c>
      <c r="CO51" s="303">
        <f t="shared" ref="CO51:CO56" si="957">$CO$137*J51/100</f>
        <v>27.41491994</v>
      </c>
      <c r="CP51" s="303">
        <f t="shared" ref="CP51:CP56" si="958">$CP$137*K51/100</f>
        <v>27.65494143</v>
      </c>
      <c r="CQ51" s="303">
        <f t="shared" ref="CQ51:CQ56" si="959">CO51+CP51</f>
        <v>55.06986137</v>
      </c>
      <c r="CR51" s="303">
        <f t="shared" ref="CR51:CR56" si="960">$CR$137*J51/100</f>
        <v>208.9027377</v>
      </c>
      <c r="CS51" s="303">
        <f t="shared" ref="CS51:CS56" si="961">$CS$137*K51/100</f>
        <v>195.789716</v>
      </c>
      <c r="CT51" s="303">
        <f t="shared" ref="CT51:CT56" si="962">CR51+CS51</f>
        <v>404.6924537</v>
      </c>
      <c r="CU51" s="303">
        <f t="shared" ref="CU51:CU56" si="963">$CU$137*J51/100</f>
        <v>243.378328</v>
      </c>
      <c r="CV51" s="303">
        <f t="shared" ref="CV51:CV56" si="964">$CV$137*K51/100</f>
        <v>235.6193569</v>
      </c>
      <c r="CW51" s="303">
        <f t="shared" ref="CW51:CW56" si="965">CU51+CV51</f>
        <v>478.9976849</v>
      </c>
      <c r="CX51" s="303">
        <f t="shared" ref="CX51:CX56" si="966">$CX$137*J51/100</f>
        <v>154.1252878</v>
      </c>
      <c r="CY51" s="303">
        <f t="shared" ref="CY51:CY56" si="967">$CY$137*K51/100</f>
        <v>143.8354596</v>
      </c>
      <c r="CZ51" s="303">
        <f t="shared" ref="CZ51:CZ56" si="968">CX51+CY51</f>
        <v>297.9607474</v>
      </c>
      <c r="DA51" s="303">
        <f t="shared" ref="DA51:DA56" si="969">$DA$137*J51/100</f>
        <v>606.4063535</v>
      </c>
      <c r="DB51" s="303">
        <f t="shared" ref="DB51:DB56" si="970">$DB$137*K51/100</f>
        <v>575.2445325</v>
      </c>
      <c r="DC51" s="303">
        <f t="shared" ref="DC51:DC56" si="971">DA51+DB51</f>
        <v>1181.650886</v>
      </c>
      <c r="DD51" s="303">
        <f t="shared" ref="DD51:DD56" si="972">$DD$137*J51/100</f>
        <v>652.5559247</v>
      </c>
      <c r="DE51" s="303">
        <f t="shared" ref="DE51:DE56" si="973">$DE$137*K51/100</f>
        <v>617.0331724</v>
      </c>
      <c r="DF51" s="303">
        <f t="shared" ref="DF51:DF56" si="974">DD51+DE51</f>
        <v>1269.589097</v>
      </c>
      <c r="DG51" s="303">
        <f t="shared" ref="DG51:DG56" si="975">$DG$137*J51/100</f>
        <v>659.8321424</v>
      </c>
      <c r="DH51" s="303">
        <f t="shared" ref="DH51:DH56" si="976">$DH$137*K51/100</f>
        <v>625.6132732</v>
      </c>
      <c r="DI51" s="303">
        <f t="shared" ref="DI51:DI56" si="977">DG51+DH51</f>
        <v>1285.445416</v>
      </c>
      <c r="DJ51" s="303">
        <f t="shared" ref="DJ51:DJ56" si="978">$DJ$137*J51/100</f>
        <v>168.8259118</v>
      </c>
      <c r="DK51" s="303">
        <f t="shared" ref="DK51:DK56" si="979">$DK$137*K51/100</f>
        <v>158.11941</v>
      </c>
      <c r="DL51" s="303">
        <f t="shared" ref="DL51:DL56" si="980">DJ51+DK51</f>
        <v>326.9453218</v>
      </c>
      <c r="DM51" s="303">
        <f t="shared" ref="DM51:DM56" si="981">$DM$137*J51/100</f>
        <v>53.42578883</v>
      </c>
      <c r="DN51" s="303">
        <f t="shared" ref="DN51:DN56" si="982">$DN$137*K51/100</f>
        <v>50.36874073</v>
      </c>
      <c r="DO51" s="303">
        <f t="shared" ref="DO51:DO56" si="983">DM51+DN51</f>
        <v>103.7945296</v>
      </c>
      <c r="DP51" s="303">
        <f t="shared" ref="DP51:DP56" si="984">$DP$137*L51/100</f>
        <v>539.3636011</v>
      </c>
      <c r="DQ51" s="303">
        <f t="shared" ref="DQ51:DQ56" si="985">$DQ$137*L51/100</f>
        <v>441.8951848</v>
      </c>
      <c r="DR51" s="303">
        <f t="shared" ref="DR51:DR56" si="986">$DR$137*L51/100</f>
        <v>325.4160052</v>
      </c>
      <c r="DS51" s="303">
        <f t="shared" ref="DS51:DS56" si="987">16*L51/100</f>
        <v>299.165074</v>
      </c>
      <c r="DT51" s="303">
        <f t="shared" ref="DT51:DT56" si="988">$DT$137*J51/100</f>
        <v>13.52559195</v>
      </c>
      <c r="DU51" s="303">
        <f t="shared" ref="DU51:DU56" si="989">$DU$137*K51/100</f>
        <v>14.36837767</v>
      </c>
      <c r="DV51" s="303">
        <f t="shared" ref="DV51:DV56" si="990">DT51+DU51</f>
        <v>27.89396962</v>
      </c>
      <c r="DW51" s="303">
        <f>I51*DW135/100</f>
        <v>22.05367217</v>
      </c>
      <c r="DX51" s="303">
        <f>I51*DX135/100</f>
        <v>52.8834172</v>
      </c>
      <c r="DY51" s="303">
        <f t="shared" ref="DY51:DZ51" si="888">1.48*CF51/100</f>
        <v>10.44852936</v>
      </c>
      <c r="DZ51" s="303">
        <f t="shared" si="888"/>
        <v>9.877548314</v>
      </c>
      <c r="EA51" s="303">
        <f t="shared" ref="EA51:EA56" si="992">DY51+DZ51</f>
        <v>20.32607767</v>
      </c>
      <c r="EB51" s="303">
        <f t="shared" ref="EB51:EC51" si="889">19.74*CF51/100</f>
        <v>139.3607903</v>
      </c>
      <c r="EC51" s="303">
        <f t="shared" si="889"/>
        <v>131.7451376</v>
      </c>
      <c r="ED51" s="303">
        <f t="shared" ref="ED51:ED56" si="994">EB51+EC51</f>
        <v>271.1059279</v>
      </c>
      <c r="EE51" s="303"/>
      <c r="EF51" s="303">
        <f t="shared" ref="EF51:EF56" si="995">$EF$137*L51/100</f>
        <v>2.203743263</v>
      </c>
      <c r="EG51" s="303">
        <f t="shared" ref="EG51:EG56" si="996">L51*0.09/100</f>
        <v>1.682803541</v>
      </c>
      <c r="EH51" s="303">
        <f>I51*EH135/100</f>
        <v>10.88186175</v>
      </c>
      <c r="EI51" s="303">
        <f t="shared" ref="EI51:EI56" si="997">0.0016*L51</f>
        <v>2.99165074</v>
      </c>
    </row>
    <row r="52" ht="13.5" customHeight="1">
      <c r="A52" s="39"/>
      <c r="B52" s="40">
        <v>2.0</v>
      </c>
      <c r="C52" s="53" t="s">
        <v>80</v>
      </c>
      <c r="D52" s="298">
        <v>1534.0</v>
      </c>
      <c r="E52" s="299">
        <v>1490.0</v>
      </c>
      <c r="F52" s="299">
        <v>3024.0</v>
      </c>
      <c r="G52" s="300">
        <f t="shared" ref="G52:I52" si="890">D52/D132*100</f>
        <v>0.2437555516</v>
      </c>
      <c r="H52" s="300">
        <f t="shared" si="890"/>
        <v>0.2436738826</v>
      </c>
      <c r="I52" s="301">
        <f t="shared" si="890"/>
        <v>0.2437153044</v>
      </c>
      <c r="J52" s="302">
        <f t="shared" ref="J52:K52" si="891">G52*J134/100</f>
        <v>1573.666341</v>
      </c>
      <c r="K52" s="302">
        <f t="shared" si="891"/>
        <v>1538.400943</v>
      </c>
      <c r="L52" s="299">
        <f t="shared" si="892"/>
        <v>3112.067284</v>
      </c>
      <c r="M52" s="303"/>
      <c r="N52" s="303"/>
      <c r="O52" s="303"/>
      <c r="P52" s="304">
        <f>I52*P134/100</f>
        <v>59.29349641</v>
      </c>
      <c r="Q52" s="304">
        <f>I52*Q134/100</f>
        <v>58.94254637</v>
      </c>
      <c r="R52" s="304">
        <f t="shared" ref="R52:S52" si="893">G52*R134/100</f>
        <v>28.5198433</v>
      </c>
      <c r="S52" s="304">
        <f t="shared" si="893"/>
        <v>27.88072204</v>
      </c>
      <c r="T52" s="303">
        <f t="shared" si="894"/>
        <v>56.40056533</v>
      </c>
      <c r="U52" s="303">
        <f t="shared" ref="U52:V52" si="895">G52*U134/100</f>
        <v>27.55241152</v>
      </c>
      <c r="V52" s="303">
        <f t="shared" si="895"/>
        <v>26.76212071</v>
      </c>
      <c r="W52" s="303">
        <f t="shared" si="896"/>
        <v>54.31453223</v>
      </c>
      <c r="X52" s="304">
        <f t="shared" ref="X52:Y52" si="897">G52*X134/100</f>
        <v>29.02397353</v>
      </c>
      <c r="Y52" s="304">
        <f t="shared" si="897"/>
        <v>28.08828844</v>
      </c>
      <c r="Z52" s="303">
        <f t="shared" si="898"/>
        <v>57.11226198</v>
      </c>
      <c r="AA52" s="303">
        <f t="shared" ref="AA52:AB52" si="899">G52*AA134/100</f>
        <v>58.36970439</v>
      </c>
      <c r="AB52" s="303">
        <f t="shared" si="899"/>
        <v>56.3276547</v>
      </c>
      <c r="AC52" s="303">
        <f t="shared" si="900"/>
        <v>114.6973591</v>
      </c>
      <c r="AD52" s="303">
        <f t="shared" si="901"/>
        <v>87.79099948</v>
      </c>
      <c r="AE52" s="303">
        <f t="shared" si="902"/>
        <v>84.46711466</v>
      </c>
      <c r="AF52" s="303">
        <f t="shared" si="903"/>
        <v>172.2581141</v>
      </c>
      <c r="AG52" s="303">
        <f t="shared" si="904"/>
        <v>146.1680165</v>
      </c>
      <c r="AH52" s="303">
        <f t="shared" si="905"/>
        <v>139.8298208</v>
      </c>
      <c r="AI52" s="303">
        <f t="shared" si="906"/>
        <v>285.9978373</v>
      </c>
      <c r="AJ52" s="304">
        <f t="shared" si="907"/>
        <v>117.144043</v>
      </c>
      <c r="AK52" s="304">
        <f t="shared" si="908"/>
        <v>111.7415323</v>
      </c>
      <c r="AL52" s="303">
        <f t="shared" si="909"/>
        <v>228.8855753</v>
      </c>
      <c r="AM52" s="304">
        <f t="shared" si="910"/>
        <v>57.22649086</v>
      </c>
      <c r="AN52" s="304">
        <f t="shared" si="911"/>
        <v>53.80806675</v>
      </c>
      <c r="AO52" s="304">
        <f t="shared" si="912"/>
        <v>111.0345576</v>
      </c>
      <c r="AP52" s="303">
        <f t="shared" si="913"/>
        <v>28.20739244</v>
      </c>
      <c r="AQ52" s="303">
        <f t="shared" si="914"/>
        <v>26.43861626</v>
      </c>
      <c r="AR52" s="303">
        <f t="shared" si="915"/>
        <v>54.64600869</v>
      </c>
      <c r="AS52" s="303">
        <f t="shared" si="916"/>
        <v>28.04163866</v>
      </c>
      <c r="AT52" s="303">
        <f t="shared" si="917"/>
        <v>26.29728541</v>
      </c>
      <c r="AU52" s="303">
        <f t="shared" si="918"/>
        <v>54.33892407</v>
      </c>
      <c r="AV52" s="303">
        <f t="shared" si="919"/>
        <v>27.95388666</v>
      </c>
      <c r="AW52" s="303">
        <f t="shared" si="920"/>
        <v>26.28510171</v>
      </c>
      <c r="AX52" s="303">
        <f t="shared" si="921"/>
        <v>54.23898838</v>
      </c>
      <c r="AY52" s="303">
        <f t="shared" ref="AY52:AZ52" si="922">G52*AY134/100</f>
        <v>27.89051022</v>
      </c>
      <c r="AZ52" s="303">
        <f t="shared" si="922"/>
        <v>26.32652627</v>
      </c>
      <c r="BA52" s="303">
        <f t="shared" si="923"/>
        <v>54.21703649</v>
      </c>
      <c r="BB52" s="303">
        <f t="shared" si="924"/>
        <v>27.77350755</v>
      </c>
      <c r="BC52" s="303">
        <f t="shared" si="925"/>
        <v>26.30459562</v>
      </c>
      <c r="BD52" s="303">
        <f t="shared" si="926"/>
        <v>54.07810318</v>
      </c>
      <c r="BE52" s="303">
        <f t="shared" si="927"/>
        <v>27.48100089</v>
      </c>
      <c r="BF52" s="303">
        <f t="shared" si="928"/>
        <v>26.08772587</v>
      </c>
      <c r="BG52" s="303">
        <f t="shared" si="929"/>
        <v>53.56872676</v>
      </c>
      <c r="BH52" s="303">
        <f t="shared" si="930"/>
        <v>295.7681112</v>
      </c>
      <c r="BI52" s="303">
        <f t="shared" si="931"/>
        <v>279.4330248</v>
      </c>
      <c r="BJ52" s="303">
        <f t="shared" si="932"/>
        <v>575.2011361</v>
      </c>
      <c r="BK52" s="304">
        <f t="shared" si="933"/>
        <v>246.2028574</v>
      </c>
      <c r="BL52" s="304">
        <f t="shared" si="934"/>
        <v>232.511182</v>
      </c>
      <c r="BM52" s="304">
        <f t="shared" si="935"/>
        <v>478.7140394</v>
      </c>
      <c r="BN52" s="303">
        <v>324.0</v>
      </c>
      <c r="BO52" s="303">
        <v>238.0</v>
      </c>
      <c r="BP52" s="303">
        <f t="shared" si="936"/>
        <v>562</v>
      </c>
      <c r="BQ52" s="303">
        <f t="shared" si="937"/>
        <v>293.3911974</v>
      </c>
      <c r="BR52" s="303">
        <f t="shared" si="938"/>
        <v>284.9758045</v>
      </c>
      <c r="BS52" s="303">
        <f t="shared" si="939"/>
        <v>578.3670019</v>
      </c>
      <c r="BT52" s="303">
        <f t="shared" ref="BT52:BU52" si="940">G52*BT134/100</f>
        <v>211.5651935</v>
      </c>
      <c r="BU52" s="303">
        <f t="shared" si="940"/>
        <v>200.4120215</v>
      </c>
      <c r="BV52" s="303">
        <f t="shared" si="941"/>
        <v>411.9772149</v>
      </c>
      <c r="BW52" s="303">
        <f t="shared" ref="BW52:BX52" si="942">G52*BW134/100</f>
        <v>80.74890159</v>
      </c>
      <c r="BX52" s="303">
        <f t="shared" si="942"/>
        <v>76.62081564</v>
      </c>
      <c r="BY52" s="303">
        <f t="shared" si="943"/>
        <v>157.3697172</v>
      </c>
      <c r="BZ52" s="303">
        <f t="shared" ref="BZ52:CA52" si="944">G52*BZ134/100</f>
        <v>75.15227412</v>
      </c>
      <c r="CA52" s="303">
        <f t="shared" si="944"/>
        <v>71.16008393</v>
      </c>
      <c r="CB52" s="303">
        <f t="shared" si="945"/>
        <v>146.3123581</v>
      </c>
      <c r="CC52" s="303">
        <f t="shared" ref="CC52:CD52" si="946">G52*CC134/100</f>
        <v>155.9011757</v>
      </c>
      <c r="CD52" s="303">
        <f t="shared" si="946"/>
        <v>147.7808996</v>
      </c>
      <c r="CE52" s="303">
        <f t="shared" si="947"/>
        <v>303.6820753</v>
      </c>
      <c r="CF52" s="303">
        <f t="shared" si="948"/>
        <v>1149.655996</v>
      </c>
      <c r="CG52" s="303">
        <f t="shared" si="949"/>
        <v>1136.490115</v>
      </c>
      <c r="CH52" s="303">
        <f t="shared" si="950"/>
        <v>2286.146111</v>
      </c>
      <c r="CI52" s="303">
        <f t="shared" si="951"/>
        <v>523.6113005</v>
      </c>
      <c r="CJ52" s="303">
        <f t="shared" si="952"/>
        <v>496.2272414</v>
      </c>
      <c r="CK52" s="303">
        <f t="shared" si="953"/>
        <v>1019.838542</v>
      </c>
      <c r="CL52" s="303">
        <f t="shared" si="954"/>
        <v>1005.411211</v>
      </c>
      <c r="CM52" s="303">
        <f t="shared" si="955"/>
        <v>995.0812873</v>
      </c>
      <c r="CN52" s="303">
        <f t="shared" si="956"/>
        <v>2000.492498</v>
      </c>
      <c r="CO52" s="303">
        <f t="shared" si="957"/>
        <v>44.64382928</v>
      </c>
      <c r="CP52" s="303">
        <f t="shared" si="958"/>
        <v>47.09241455</v>
      </c>
      <c r="CQ52" s="303">
        <f t="shared" si="959"/>
        <v>91.73624383</v>
      </c>
      <c r="CR52" s="303">
        <f t="shared" si="960"/>
        <v>340.1876854</v>
      </c>
      <c r="CS52" s="303">
        <f t="shared" si="961"/>
        <v>333.4019164</v>
      </c>
      <c r="CT52" s="303">
        <f t="shared" si="962"/>
        <v>673.5896018</v>
      </c>
      <c r="CU52" s="303">
        <f t="shared" si="963"/>
        <v>396.3294641</v>
      </c>
      <c r="CV52" s="303">
        <f t="shared" si="964"/>
        <v>401.2261048</v>
      </c>
      <c r="CW52" s="303">
        <f t="shared" si="965"/>
        <v>797.5555689</v>
      </c>
      <c r="CX52" s="303">
        <f t="shared" si="966"/>
        <v>250.9853413</v>
      </c>
      <c r="CY52" s="303">
        <f t="shared" si="967"/>
        <v>244.9312398</v>
      </c>
      <c r="CZ52" s="303">
        <f t="shared" si="968"/>
        <v>495.9165811</v>
      </c>
      <c r="DA52" s="303">
        <f t="shared" si="969"/>
        <v>987.5024908</v>
      </c>
      <c r="DB52" s="303">
        <f t="shared" si="970"/>
        <v>979.559261</v>
      </c>
      <c r="DC52" s="303">
        <f t="shared" si="971"/>
        <v>1967.061752</v>
      </c>
      <c r="DD52" s="303">
        <f t="shared" si="972"/>
        <v>1062.654765</v>
      </c>
      <c r="DE52" s="303">
        <f t="shared" si="973"/>
        <v>1050.719345</v>
      </c>
      <c r="DF52" s="303">
        <f t="shared" si="974"/>
        <v>2113.37411</v>
      </c>
      <c r="DG52" s="303">
        <f t="shared" si="975"/>
        <v>1074.503722</v>
      </c>
      <c r="DH52" s="303">
        <f t="shared" si="976"/>
        <v>1065.330031</v>
      </c>
      <c r="DI52" s="303">
        <f t="shared" si="977"/>
        <v>2139.833753</v>
      </c>
      <c r="DJ52" s="303">
        <f t="shared" si="978"/>
        <v>274.924574</v>
      </c>
      <c r="DK52" s="303">
        <f t="shared" si="979"/>
        <v>269.2547668</v>
      </c>
      <c r="DL52" s="303">
        <f t="shared" si="980"/>
        <v>544.1793408</v>
      </c>
      <c r="DM52" s="303">
        <f t="shared" si="981"/>
        <v>87.00123149</v>
      </c>
      <c r="DN52" s="303">
        <f t="shared" si="982"/>
        <v>85.77076993</v>
      </c>
      <c r="DO52" s="303">
        <f t="shared" si="983"/>
        <v>172.7720014</v>
      </c>
      <c r="DP52" s="303">
        <f t="shared" si="984"/>
        <v>897.7175283</v>
      </c>
      <c r="DQ52" s="303">
        <f t="shared" si="985"/>
        <v>735.4909605</v>
      </c>
      <c r="DR52" s="303">
        <f t="shared" si="986"/>
        <v>541.6228519</v>
      </c>
      <c r="DS52" s="303">
        <f t="shared" si="987"/>
        <v>497.9307655</v>
      </c>
      <c r="DT52" s="303">
        <f t="shared" si="988"/>
        <v>22.02575165</v>
      </c>
      <c r="DU52" s="303">
        <f t="shared" si="989"/>
        <v>24.46729455</v>
      </c>
      <c r="DV52" s="303">
        <f t="shared" si="990"/>
        <v>46.4930462</v>
      </c>
      <c r="DW52" s="303">
        <f>I52*DW135/100</f>
        <v>36.70352485</v>
      </c>
      <c r="DX52" s="303">
        <f>I52*DX135/100</f>
        <v>88.01290788</v>
      </c>
      <c r="DY52" s="303">
        <f t="shared" ref="DY52:DZ52" si="991">1.48*CF52/100</f>
        <v>17.01490875</v>
      </c>
      <c r="DZ52" s="303">
        <f t="shared" si="991"/>
        <v>16.8200537</v>
      </c>
      <c r="EA52" s="303">
        <f t="shared" si="992"/>
        <v>33.83496245</v>
      </c>
      <c r="EB52" s="303">
        <f t="shared" ref="EB52:EC52" si="993">19.74*CF52/100</f>
        <v>226.9420937</v>
      </c>
      <c r="EC52" s="303">
        <f t="shared" si="993"/>
        <v>224.3431487</v>
      </c>
      <c r="ED52" s="303">
        <f t="shared" si="994"/>
        <v>451.2852424</v>
      </c>
      <c r="EE52" s="303"/>
      <c r="EF52" s="303">
        <f t="shared" si="995"/>
        <v>3.667913354</v>
      </c>
      <c r="EG52" s="303">
        <f t="shared" si="996"/>
        <v>2.800860556</v>
      </c>
      <c r="EH52" s="303">
        <f>I52*EH135/100</f>
        <v>18.11048427</v>
      </c>
      <c r="EI52" s="303">
        <f t="shared" si="997"/>
        <v>4.979307655</v>
      </c>
    </row>
    <row r="53" ht="13.5" customHeight="1">
      <c r="A53" s="39"/>
      <c r="B53" s="40">
        <v>3.0</v>
      </c>
      <c r="C53" s="53" t="s">
        <v>81</v>
      </c>
      <c r="D53" s="306">
        <v>769.0</v>
      </c>
      <c r="E53" s="307">
        <v>727.0</v>
      </c>
      <c r="F53" s="299">
        <v>1496.0</v>
      </c>
      <c r="G53" s="300">
        <f t="shared" ref="G53:I53" si="998">D53/D132*100</f>
        <v>0.1221955797</v>
      </c>
      <c r="H53" s="300">
        <f t="shared" si="998"/>
        <v>0.11889323</v>
      </c>
      <c r="I53" s="301">
        <f t="shared" si="998"/>
        <v>0.1205681532</v>
      </c>
      <c r="J53" s="302">
        <f t="shared" ref="J53:K53" si="999">G53*J134/100</f>
        <v>788.8848867</v>
      </c>
      <c r="K53" s="302">
        <f t="shared" si="999"/>
        <v>750.6157623</v>
      </c>
      <c r="L53" s="299">
        <f t="shared" si="892"/>
        <v>1539.500649</v>
      </c>
      <c r="M53" s="303"/>
      <c r="N53" s="303"/>
      <c r="O53" s="303"/>
      <c r="P53" s="304">
        <f>I53*P134/100</f>
        <v>29.333026</v>
      </c>
      <c r="Q53" s="304">
        <f>I53*Q134/100</f>
        <v>29.15940786</v>
      </c>
      <c r="R53" s="304">
        <f t="shared" ref="R53:S53" si="1000">G53*R134/100</f>
        <v>14.29710528</v>
      </c>
      <c r="S53" s="304">
        <f t="shared" si="1000"/>
        <v>13.60354693</v>
      </c>
      <c r="T53" s="303">
        <f t="shared" si="894"/>
        <v>27.9006522</v>
      </c>
      <c r="U53" s="303">
        <f t="shared" ref="U53:V53" si="1001">G53*U134/100</f>
        <v>13.81212807</v>
      </c>
      <c r="V53" s="303">
        <f t="shared" si="1001"/>
        <v>13.05775957</v>
      </c>
      <c r="W53" s="303">
        <f t="shared" si="896"/>
        <v>26.86988764</v>
      </c>
      <c r="X53" s="304">
        <f t="shared" ref="X53:Y53" si="1002">G53*X134/100</f>
        <v>14.54982767</v>
      </c>
      <c r="Y53" s="304">
        <f t="shared" si="1002"/>
        <v>13.70482262</v>
      </c>
      <c r="Z53" s="303">
        <f t="shared" si="898"/>
        <v>28.25465029</v>
      </c>
      <c r="AA53" s="303">
        <f t="shared" ref="AA53:AB53" si="1003">G53*AA134/100</f>
        <v>29.26095351</v>
      </c>
      <c r="AB53" s="303">
        <f t="shared" si="1003"/>
        <v>27.48335904</v>
      </c>
      <c r="AC53" s="303">
        <f t="shared" si="900"/>
        <v>56.74431254</v>
      </c>
      <c r="AD53" s="303">
        <f t="shared" si="901"/>
        <v>44.00995997</v>
      </c>
      <c r="AE53" s="303">
        <f t="shared" si="902"/>
        <v>41.21314923</v>
      </c>
      <c r="AF53" s="303">
        <f t="shared" si="903"/>
        <v>85.2231092</v>
      </c>
      <c r="AG53" s="303">
        <f t="shared" si="904"/>
        <v>73.27457935</v>
      </c>
      <c r="AH53" s="303">
        <f t="shared" si="905"/>
        <v>68.22569108</v>
      </c>
      <c r="AI53" s="303">
        <f t="shared" si="906"/>
        <v>141.5002704</v>
      </c>
      <c r="AJ53" s="304">
        <f t="shared" si="907"/>
        <v>58.72475168</v>
      </c>
      <c r="AK53" s="304">
        <f t="shared" si="908"/>
        <v>54.52086846</v>
      </c>
      <c r="AL53" s="303">
        <f t="shared" si="909"/>
        <v>113.2456201</v>
      </c>
      <c r="AM53" s="304">
        <f t="shared" si="910"/>
        <v>28.68785624</v>
      </c>
      <c r="AN53" s="304">
        <f t="shared" si="911"/>
        <v>26.25400304</v>
      </c>
      <c r="AO53" s="304">
        <f t="shared" si="912"/>
        <v>54.94185928</v>
      </c>
      <c r="AP53" s="303">
        <f t="shared" si="913"/>
        <v>14.14047248</v>
      </c>
      <c r="AQ53" s="303">
        <f t="shared" si="914"/>
        <v>12.89991545</v>
      </c>
      <c r="AR53" s="303">
        <f t="shared" si="915"/>
        <v>27.04038793</v>
      </c>
      <c r="AS53" s="303">
        <f t="shared" si="916"/>
        <v>14.05737948</v>
      </c>
      <c r="AT53" s="303">
        <f t="shared" si="917"/>
        <v>12.83095738</v>
      </c>
      <c r="AU53" s="303">
        <f t="shared" si="918"/>
        <v>26.88833686</v>
      </c>
      <c r="AV53" s="303">
        <f t="shared" si="919"/>
        <v>14.01338908</v>
      </c>
      <c r="AW53" s="303">
        <f t="shared" si="920"/>
        <v>12.82501272</v>
      </c>
      <c r="AX53" s="303">
        <f t="shared" si="921"/>
        <v>26.83840179</v>
      </c>
      <c r="AY53" s="303">
        <f t="shared" ref="AY53:AZ53" si="1004">G53*AY134/100</f>
        <v>13.98161823</v>
      </c>
      <c r="AZ53" s="303">
        <f t="shared" si="1004"/>
        <v>12.84522456</v>
      </c>
      <c r="BA53" s="303">
        <f t="shared" si="923"/>
        <v>26.82684279</v>
      </c>
      <c r="BB53" s="303">
        <f t="shared" si="924"/>
        <v>13.92296435</v>
      </c>
      <c r="BC53" s="303">
        <f t="shared" si="925"/>
        <v>12.83452417</v>
      </c>
      <c r="BD53" s="303">
        <f t="shared" si="926"/>
        <v>26.75748852</v>
      </c>
      <c r="BE53" s="303">
        <f t="shared" si="927"/>
        <v>13.77632965</v>
      </c>
      <c r="BF53" s="303">
        <f t="shared" si="928"/>
        <v>12.7287092</v>
      </c>
      <c r="BG53" s="303">
        <f t="shared" si="929"/>
        <v>26.50503885</v>
      </c>
      <c r="BH53" s="303">
        <f t="shared" si="930"/>
        <v>148.2696725</v>
      </c>
      <c r="BI53" s="303">
        <f t="shared" si="931"/>
        <v>136.3408115</v>
      </c>
      <c r="BJ53" s="303">
        <f t="shared" si="932"/>
        <v>284.6104839</v>
      </c>
      <c r="BK53" s="304">
        <f t="shared" si="933"/>
        <v>123.4224233</v>
      </c>
      <c r="BL53" s="304">
        <f t="shared" si="934"/>
        <v>113.4467311</v>
      </c>
      <c r="BM53" s="304">
        <f t="shared" si="935"/>
        <v>236.8691544</v>
      </c>
      <c r="BN53" s="303">
        <v>155.0</v>
      </c>
      <c r="BO53" s="303">
        <v>114.0</v>
      </c>
      <c r="BP53" s="303">
        <f t="shared" si="936"/>
        <v>269</v>
      </c>
      <c r="BQ53" s="303">
        <f t="shared" si="937"/>
        <v>142.2968575</v>
      </c>
      <c r="BR53" s="303">
        <f t="shared" si="938"/>
        <v>134.5251175</v>
      </c>
      <c r="BS53" s="303">
        <f t="shared" si="939"/>
        <v>276.821975</v>
      </c>
      <c r="BT53" s="303">
        <f t="shared" ref="BT53:BU53" si="1005">G53*BT134/100</f>
        <v>106.0584314</v>
      </c>
      <c r="BU53" s="303">
        <f t="shared" si="1005"/>
        <v>97.78492591</v>
      </c>
      <c r="BV53" s="303">
        <f t="shared" si="941"/>
        <v>203.8433573</v>
      </c>
      <c r="BW53" s="303">
        <f t="shared" ref="BW53:BX53" si="1006">G53*BW134/100</f>
        <v>40.47972968</v>
      </c>
      <c r="BX53" s="303">
        <f t="shared" si="1006"/>
        <v>37.38478723</v>
      </c>
      <c r="BY53" s="303">
        <f t="shared" si="943"/>
        <v>77.8645169</v>
      </c>
      <c r="BZ53" s="303">
        <f t="shared" ref="BZ53:CA53" si="1007">G53*BZ134/100</f>
        <v>37.67411917</v>
      </c>
      <c r="CA53" s="303">
        <f t="shared" si="1007"/>
        <v>34.72038994</v>
      </c>
      <c r="CB53" s="303">
        <f t="shared" si="945"/>
        <v>72.39450911</v>
      </c>
      <c r="CC53" s="303">
        <f t="shared" ref="CC53:CD53" si="1008">G53*CC134/100</f>
        <v>78.15384884</v>
      </c>
      <c r="CD53" s="303">
        <f t="shared" si="1008"/>
        <v>72.10517717</v>
      </c>
      <c r="CE53" s="303">
        <f t="shared" si="947"/>
        <v>150.259026</v>
      </c>
      <c r="CF53" s="303">
        <f t="shared" si="948"/>
        <v>576.3268978</v>
      </c>
      <c r="CG53" s="303">
        <f t="shared" si="949"/>
        <v>554.5156466</v>
      </c>
      <c r="CH53" s="303">
        <f t="shared" si="950"/>
        <v>1130.842544</v>
      </c>
      <c r="CI53" s="303">
        <f t="shared" si="951"/>
        <v>262.4883247</v>
      </c>
      <c r="CJ53" s="303">
        <f t="shared" si="952"/>
        <v>242.1189292</v>
      </c>
      <c r="CK53" s="303">
        <f t="shared" si="953"/>
        <v>504.6072539</v>
      </c>
      <c r="CL53" s="303">
        <f t="shared" si="954"/>
        <v>504.0164416</v>
      </c>
      <c r="CM53" s="303">
        <f t="shared" si="955"/>
        <v>485.5195274</v>
      </c>
      <c r="CN53" s="303">
        <f t="shared" si="956"/>
        <v>989.535969</v>
      </c>
      <c r="CO53" s="303">
        <f t="shared" si="957"/>
        <v>22.38012042</v>
      </c>
      <c r="CP53" s="303">
        <f t="shared" si="958"/>
        <v>22.97730562</v>
      </c>
      <c r="CQ53" s="303">
        <f t="shared" si="959"/>
        <v>45.35742604</v>
      </c>
      <c r="CR53" s="303">
        <f t="shared" si="960"/>
        <v>170.5373729</v>
      </c>
      <c r="CS53" s="303">
        <f t="shared" si="961"/>
        <v>162.673284</v>
      </c>
      <c r="CT53" s="303">
        <f t="shared" si="962"/>
        <v>333.210657</v>
      </c>
      <c r="CU53" s="303">
        <f t="shared" si="963"/>
        <v>198.6814588</v>
      </c>
      <c r="CV53" s="303">
        <f t="shared" si="964"/>
        <v>195.7660256</v>
      </c>
      <c r="CW53" s="303">
        <f t="shared" si="965"/>
        <v>394.4474845</v>
      </c>
      <c r="CX53" s="303">
        <f t="shared" si="966"/>
        <v>125.8199006</v>
      </c>
      <c r="CY53" s="303">
        <f t="shared" si="967"/>
        <v>119.506719</v>
      </c>
      <c r="CZ53" s="303">
        <f t="shared" si="968"/>
        <v>245.3266196</v>
      </c>
      <c r="DA53" s="303">
        <f t="shared" si="969"/>
        <v>495.0387323</v>
      </c>
      <c r="DB53" s="303">
        <f t="shared" si="970"/>
        <v>477.9460287</v>
      </c>
      <c r="DC53" s="303">
        <f t="shared" si="971"/>
        <v>972.984761</v>
      </c>
      <c r="DD53" s="303">
        <f t="shared" si="972"/>
        <v>532.7128515</v>
      </c>
      <c r="DE53" s="303">
        <f t="shared" si="973"/>
        <v>512.6664186</v>
      </c>
      <c r="DF53" s="303">
        <f t="shared" si="974"/>
        <v>1045.37927</v>
      </c>
      <c r="DG53" s="303">
        <f t="shared" si="975"/>
        <v>538.6527786</v>
      </c>
      <c r="DH53" s="303">
        <f t="shared" si="976"/>
        <v>519.7952567</v>
      </c>
      <c r="DI53" s="303">
        <f t="shared" si="977"/>
        <v>1058.448035</v>
      </c>
      <c r="DJ53" s="303">
        <f t="shared" si="978"/>
        <v>137.8207284</v>
      </c>
      <c r="DK53" s="303">
        <f t="shared" si="979"/>
        <v>131.3746412</v>
      </c>
      <c r="DL53" s="303">
        <f t="shared" si="980"/>
        <v>269.1953697</v>
      </c>
      <c r="DM53" s="303">
        <f t="shared" si="981"/>
        <v>43.61404629</v>
      </c>
      <c r="DN53" s="303">
        <f t="shared" si="982"/>
        <v>41.84922801</v>
      </c>
      <c r="DO53" s="303">
        <f t="shared" si="983"/>
        <v>85.46327431</v>
      </c>
      <c r="DP53" s="303">
        <f t="shared" si="984"/>
        <v>444.0896006</v>
      </c>
      <c r="DQ53" s="303">
        <f t="shared" si="985"/>
        <v>363.8381525</v>
      </c>
      <c r="DR53" s="303">
        <f t="shared" si="986"/>
        <v>267.9340309</v>
      </c>
      <c r="DS53" s="303">
        <f t="shared" si="987"/>
        <v>246.3201038</v>
      </c>
      <c r="DT53" s="303">
        <f t="shared" si="988"/>
        <v>11.04159258</v>
      </c>
      <c r="DU53" s="303">
        <f t="shared" si="989"/>
        <v>11.93806922</v>
      </c>
      <c r="DV53" s="303">
        <f t="shared" si="990"/>
        <v>22.9796618</v>
      </c>
      <c r="DW53" s="303">
        <f>I53*DW135/100</f>
        <v>18.15756388</v>
      </c>
      <c r="DX53" s="303">
        <f>I53*DX135/100</f>
        <v>43.54077718</v>
      </c>
      <c r="DY53" s="303">
        <f t="shared" ref="DY53:DZ53" si="1009">1.48*CF53/100</f>
        <v>8.529638088</v>
      </c>
      <c r="DZ53" s="303">
        <f t="shared" si="1009"/>
        <v>8.20683157</v>
      </c>
      <c r="EA53" s="303">
        <f t="shared" si="992"/>
        <v>16.73646966</v>
      </c>
      <c r="EB53" s="303">
        <f t="shared" ref="EB53:EC53" si="1010">19.74*CF53/100</f>
        <v>113.7669296</v>
      </c>
      <c r="EC53" s="303">
        <f t="shared" si="1010"/>
        <v>109.4613886</v>
      </c>
      <c r="ED53" s="303">
        <f t="shared" si="994"/>
        <v>223.2283183</v>
      </c>
      <c r="EE53" s="303"/>
      <c r="EF53" s="303">
        <f t="shared" si="995"/>
        <v>1.814470727</v>
      </c>
      <c r="EG53" s="303">
        <f t="shared" si="996"/>
        <v>1.385550584</v>
      </c>
      <c r="EH53" s="303">
        <f>I53*EH135/100</f>
        <v>8.959419468</v>
      </c>
      <c r="EI53" s="303">
        <f t="shared" si="997"/>
        <v>2.463201038</v>
      </c>
    </row>
    <row r="54" ht="13.5" customHeight="1">
      <c r="A54" s="39"/>
      <c r="B54" s="40">
        <v>4.0</v>
      </c>
      <c r="C54" s="53" t="s">
        <v>82</v>
      </c>
      <c r="D54" s="306">
        <v>670.0</v>
      </c>
      <c r="E54" s="307">
        <v>595.0</v>
      </c>
      <c r="F54" s="299">
        <v>1265.0</v>
      </c>
      <c r="G54" s="300">
        <f t="shared" ref="G54:I54" si="1011">D54/D132*100</f>
        <v>0.1064642892</v>
      </c>
      <c r="H54" s="300">
        <f t="shared" si="1011"/>
        <v>0.09730601351</v>
      </c>
      <c r="I54" s="301">
        <f t="shared" si="1011"/>
        <v>0.1019510119</v>
      </c>
      <c r="J54" s="302">
        <f t="shared" ref="J54:K54" si="1012">G54*J134/100</f>
        <v>687.3249338</v>
      </c>
      <c r="K54" s="302">
        <f t="shared" si="1012"/>
        <v>614.3278935</v>
      </c>
      <c r="L54" s="299">
        <f t="shared" si="892"/>
        <v>1301.652827</v>
      </c>
      <c r="M54" s="303"/>
      <c r="N54" s="303"/>
      <c r="O54" s="303"/>
      <c r="P54" s="304">
        <f>I54*P134/100</f>
        <v>24.80366169</v>
      </c>
      <c r="Q54" s="304">
        <f>I54*Q134/100</f>
        <v>24.65685224</v>
      </c>
      <c r="R54" s="304">
        <f t="shared" ref="R54:S54" si="1013">G54*R134/100</f>
        <v>12.45651565</v>
      </c>
      <c r="S54" s="304">
        <f t="shared" si="1013"/>
        <v>11.13357692</v>
      </c>
      <c r="T54" s="303">
        <f t="shared" si="894"/>
        <v>23.59009257</v>
      </c>
      <c r="U54" s="303">
        <f t="shared" ref="U54:V54" si="1014">G54*U134/100</f>
        <v>12.03397374</v>
      </c>
      <c r="V54" s="303">
        <f t="shared" si="1014"/>
        <v>10.68688713</v>
      </c>
      <c r="W54" s="303">
        <f t="shared" si="896"/>
        <v>22.72086087</v>
      </c>
      <c r="X54" s="304">
        <f t="shared" ref="X54:Y54" si="1015">G54*X134/100</f>
        <v>12.67670291</v>
      </c>
      <c r="Y54" s="304">
        <f t="shared" si="1015"/>
        <v>11.21646418</v>
      </c>
      <c r="Z54" s="303">
        <f t="shared" si="898"/>
        <v>23.89316709</v>
      </c>
      <c r="AA54" s="303">
        <f t="shared" ref="AA54:AB54" si="1016">G54*AA134/100</f>
        <v>25.49393869</v>
      </c>
      <c r="AB54" s="303">
        <f t="shared" si="1016"/>
        <v>22.49325808</v>
      </c>
      <c r="AC54" s="303">
        <f t="shared" si="900"/>
        <v>47.98719677</v>
      </c>
      <c r="AD54" s="303">
        <f t="shared" si="901"/>
        <v>38.34417839</v>
      </c>
      <c r="AE54" s="303">
        <f t="shared" si="902"/>
        <v>33.73015652</v>
      </c>
      <c r="AF54" s="303">
        <f t="shared" si="903"/>
        <v>72.07433491</v>
      </c>
      <c r="AG54" s="303">
        <f t="shared" si="904"/>
        <v>63.841311</v>
      </c>
      <c r="AH54" s="303">
        <f t="shared" si="905"/>
        <v>55.83808279</v>
      </c>
      <c r="AI54" s="303">
        <f t="shared" si="906"/>
        <v>119.6793938</v>
      </c>
      <c r="AJ54" s="304">
        <f t="shared" si="907"/>
        <v>51.16460809</v>
      </c>
      <c r="AK54" s="304">
        <f t="shared" si="908"/>
        <v>44.62161862</v>
      </c>
      <c r="AL54" s="303">
        <f t="shared" si="909"/>
        <v>95.78622671</v>
      </c>
      <c r="AM54" s="304">
        <f t="shared" si="910"/>
        <v>24.99462117</v>
      </c>
      <c r="AN54" s="304">
        <f t="shared" si="911"/>
        <v>21.4871139</v>
      </c>
      <c r="AO54" s="304">
        <f t="shared" si="912"/>
        <v>46.48173507</v>
      </c>
      <c r="AP54" s="303">
        <f t="shared" si="913"/>
        <v>12.32004754</v>
      </c>
      <c r="AQ54" s="303">
        <f t="shared" si="914"/>
        <v>10.55770247</v>
      </c>
      <c r="AR54" s="303">
        <f t="shared" si="915"/>
        <v>22.87775001</v>
      </c>
      <c r="AS54" s="303">
        <f t="shared" si="916"/>
        <v>12.24765183</v>
      </c>
      <c r="AT54" s="303">
        <f t="shared" si="917"/>
        <v>10.50126498</v>
      </c>
      <c r="AU54" s="303">
        <f t="shared" si="918"/>
        <v>22.7489168</v>
      </c>
      <c r="AV54" s="303">
        <f t="shared" si="919"/>
        <v>12.20932468</v>
      </c>
      <c r="AW54" s="303">
        <f t="shared" si="920"/>
        <v>10.49639968</v>
      </c>
      <c r="AX54" s="303">
        <f t="shared" si="921"/>
        <v>22.70572436</v>
      </c>
      <c r="AY54" s="303">
        <f t="shared" ref="AY54:AZ54" si="1017">G54*AY134/100</f>
        <v>12.18164397</v>
      </c>
      <c r="AZ54" s="303">
        <f t="shared" si="1017"/>
        <v>10.5129417</v>
      </c>
      <c r="BA54" s="303">
        <f t="shared" si="923"/>
        <v>22.69458567</v>
      </c>
      <c r="BB54" s="303">
        <f t="shared" si="924"/>
        <v>12.13054111</v>
      </c>
      <c r="BC54" s="303">
        <f t="shared" si="925"/>
        <v>10.50418416</v>
      </c>
      <c r="BD54" s="303">
        <f t="shared" si="926"/>
        <v>22.63472527</v>
      </c>
      <c r="BE54" s="303">
        <f t="shared" si="927"/>
        <v>12.00278396</v>
      </c>
      <c r="BF54" s="303">
        <f t="shared" si="928"/>
        <v>10.41758181</v>
      </c>
      <c r="BG54" s="303">
        <f t="shared" si="929"/>
        <v>22.42036577</v>
      </c>
      <c r="BH54" s="303">
        <f t="shared" si="930"/>
        <v>129.1816392</v>
      </c>
      <c r="BI54" s="303">
        <f t="shared" si="931"/>
        <v>111.585671</v>
      </c>
      <c r="BJ54" s="303">
        <f t="shared" si="932"/>
        <v>240.7673102</v>
      </c>
      <c r="BK54" s="304">
        <f t="shared" si="933"/>
        <v>107.5331906</v>
      </c>
      <c r="BL54" s="304">
        <f t="shared" si="934"/>
        <v>92.84842503</v>
      </c>
      <c r="BM54" s="304">
        <f t="shared" si="935"/>
        <v>200.3816157</v>
      </c>
      <c r="BN54" s="303">
        <v>130.0</v>
      </c>
      <c r="BO54" s="303">
        <v>88.0</v>
      </c>
      <c r="BP54" s="303">
        <f t="shared" si="936"/>
        <v>218</v>
      </c>
      <c r="BQ54" s="303">
        <f t="shared" si="937"/>
        <v>118.8079251</v>
      </c>
      <c r="BR54" s="303">
        <f t="shared" si="938"/>
        <v>105.5085305</v>
      </c>
      <c r="BS54" s="303">
        <f t="shared" si="939"/>
        <v>224.3164556</v>
      </c>
      <c r="BT54" s="303">
        <f t="shared" ref="BT54:BU54" si="1018">G54*BT134/100</f>
        <v>92.40461515</v>
      </c>
      <c r="BU54" s="303">
        <f t="shared" si="1018"/>
        <v>80.03030387</v>
      </c>
      <c r="BV54" s="303">
        <f t="shared" si="941"/>
        <v>172.434919</v>
      </c>
      <c r="BW54" s="303">
        <f t="shared" ref="BW54:BX54" si="1019">G54*BW134/100</f>
        <v>35.26842508</v>
      </c>
      <c r="BX54" s="303">
        <f t="shared" si="1019"/>
        <v>30.59690289</v>
      </c>
      <c r="BY54" s="303">
        <f t="shared" si="943"/>
        <v>65.86532796</v>
      </c>
      <c r="BZ54" s="303">
        <f t="shared" ref="BZ54:CA54" si="1020">G54*BZ134/100</f>
        <v>32.824005</v>
      </c>
      <c r="CA54" s="303">
        <f t="shared" si="1020"/>
        <v>28.41627513</v>
      </c>
      <c r="CB54" s="303">
        <f t="shared" si="945"/>
        <v>61.24028012</v>
      </c>
      <c r="CC54" s="303">
        <f t="shared" ref="CC54:CD54" si="1021">G54*CC134/100</f>
        <v>68.09243007</v>
      </c>
      <c r="CD54" s="303">
        <f t="shared" si="1021"/>
        <v>59.01317801</v>
      </c>
      <c r="CE54" s="303">
        <f t="shared" si="947"/>
        <v>127.1056081</v>
      </c>
      <c r="CF54" s="303">
        <f t="shared" si="948"/>
        <v>502.1313674</v>
      </c>
      <c r="CG54" s="303">
        <f t="shared" si="949"/>
        <v>453.8333009</v>
      </c>
      <c r="CH54" s="303">
        <f t="shared" si="950"/>
        <v>955.9646683</v>
      </c>
      <c r="CI54" s="303">
        <f t="shared" si="951"/>
        <v>228.6959396</v>
      </c>
      <c r="CJ54" s="303">
        <f t="shared" si="952"/>
        <v>198.1578582</v>
      </c>
      <c r="CK54" s="303">
        <f t="shared" si="953"/>
        <v>426.8537977</v>
      </c>
      <c r="CL54" s="303">
        <f t="shared" si="954"/>
        <v>439.1300596</v>
      </c>
      <c r="CM54" s="303">
        <f t="shared" si="955"/>
        <v>397.3646751</v>
      </c>
      <c r="CN54" s="303">
        <f t="shared" si="956"/>
        <v>836.4947348</v>
      </c>
      <c r="CO54" s="303">
        <f t="shared" si="957"/>
        <v>19.49893456</v>
      </c>
      <c r="CP54" s="303">
        <f t="shared" si="958"/>
        <v>18.80536017</v>
      </c>
      <c r="CQ54" s="303">
        <f t="shared" si="959"/>
        <v>38.30429473</v>
      </c>
      <c r="CR54" s="303">
        <f t="shared" si="960"/>
        <v>148.5826266</v>
      </c>
      <c r="CS54" s="303">
        <f t="shared" si="961"/>
        <v>133.1370069</v>
      </c>
      <c r="CT54" s="303">
        <f t="shared" si="962"/>
        <v>281.7196335</v>
      </c>
      <c r="CU54" s="303">
        <f t="shared" si="963"/>
        <v>173.1034817</v>
      </c>
      <c r="CV54" s="303">
        <f t="shared" si="964"/>
        <v>160.2211627</v>
      </c>
      <c r="CW54" s="303">
        <f t="shared" si="965"/>
        <v>333.3246444</v>
      </c>
      <c r="CX54" s="303">
        <f t="shared" si="966"/>
        <v>109.62202</v>
      </c>
      <c r="CY54" s="303">
        <f t="shared" si="967"/>
        <v>97.80811254</v>
      </c>
      <c r="CZ54" s="303">
        <f t="shared" si="968"/>
        <v>207.4301325</v>
      </c>
      <c r="DA54" s="303">
        <f t="shared" si="969"/>
        <v>431.3081283</v>
      </c>
      <c r="DB54" s="303">
        <f t="shared" si="970"/>
        <v>391.1662821</v>
      </c>
      <c r="DC54" s="303">
        <f t="shared" si="971"/>
        <v>822.4744104</v>
      </c>
      <c r="DD54" s="303">
        <f t="shared" si="972"/>
        <v>464.1321333</v>
      </c>
      <c r="DE54" s="303">
        <f t="shared" si="973"/>
        <v>419.5825572</v>
      </c>
      <c r="DF54" s="303">
        <f t="shared" si="974"/>
        <v>883.7146905</v>
      </c>
      <c r="DG54" s="303">
        <f t="shared" si="975"/>
        <v>469.3073624</v>
      </c>
      <c r="DH54" s="303">
        <f t="shared" si="976"/>
        <v>425.4170258</v>
      </c>
      <c r="DI54" s="303">
        <f t="shared" si="977"/>
        <v>894.7243882</v>
      </c>
      <c r="DJ54" s="303">
        <f t="shared" si="978"/>
        <v>120.0778778</v>
      </c>
      <c r="DK54" s="303">
        <f t="shared" si="979"/>
        <v>107.5211988</v>
      </c>
      <c r="DL54" s="303">
        <f t="shared" si="980"/>
        <v>227.5990766</v>
      </c>
      <c r="DM54" s="303">
        <f t="shared" si="981"/>
        <v>37.99923409</v>
      </c>
      <c r="DN54" s="303">
        <f t="shared" si="982"/>
        <v>34.2507437</v>
      </c>
      <c r="DO54" s="303">
        <f t="shared" si="983"/>
        <v>72.24997779</v>
      </c>
      <c r="DP54" s="303">
        <f t="shared" si="984"/>
        <v>375.4792079</v>
      </c>
      <c r="DQ54" s="303">
        <f t="shared" si="985"/>
        <v>307.6263463</v>
      </c>
      <c r="DR54" s="303">
        <f t="shared" si="986"/>
        <v>226.5390983</v>
      </c>
      <c r="DS54" s="303">
        <f t="shared" si="987"/>
        <v>208.2644524</v>
      </c>
      <c r="DT54" s="303">
        <f t="shared" si="988"/>
        <v>9.62011317</v>
      </c>
      <c r="DU54" s="303">
        <f t="shared" si="989"/>
        <v>9.770496817</v>
      </c>
      <c r="DV54" s="303">
        <f t="shared" si="990"/>
        <v>19.39060999</v>
      </c>
      <c r="DW54" s="303">
        <f>I54*DW135/100</f>
        <v>15.3538224</v>
      </c>
      <c r="DX54" s="303">
        <f>I54*DX135/100</f>
        <v>36.81756894</v>
      </c>
      <c r="DY54" s="303">
        <f t="shared" ref="DY54:DZ54" si="1022">1.48*CF54/100</f>
        <v>7.431544238</v>
      </c>
      <c r="DZ54" s="303">
        <f t="shared" si="1022"/>
        <v>6.716732853</v>
      </c>
      <c r="EA54" s="303">
        <f t="shared" si="992"/>
        <v>14.14827709</v>
      </c>
      <c r="EB54" s="303">
        <f t="shared" ref="EB54:EC54" si="1023">19.74*CF54/100</f>
        <v>99.12073192</v>
      </c>
      <c r="EC54" s="303">
        <f t="shared" si="1023"/>
        <v>89.5866936</v>
      </c>
      <c r="ED54" s="303">
        <f t="shared" si="994"/>
        <v>188.7074255</v>
      </c>
      <c r="EE54" s="303"/>
      <c r="EF54" s="303">
        <f t="shared" si="995"/>
        <v>1.534140927</v>
      </c>
      <c r="EG54" s="303">
        <f t="shared" si="996"/>
        <v>1.171487545</v>
      </c>
      <c r="EH54" s="303">
        <f>I54*EH135/100</f>
        <v>7.575979697</v>
      </c>
      <c r="EI54" s="303">
        <f t="shared" si="997"/>
        <v>2.082644524</v>
      </c>
    </row>
    <row r="55" ht="13.5" customHeight="1">
      <c r="A55" s="39"/>
      <c r="B55" s="40">
        <v>5.0</v>
      </c>
      <c r="C55" s="53" t="s">
        <v>83</v>
      </c>
      <c r="D55" s="306">
        <v>591.0</v>
      </c>
      <c r="E55" s="307">
        <v>567.0</v>
      </c>
      <c r="F55" s="299">
        <v>1158.0</v>
      </c>
      <c r="G55" s="300">
        <f t="shared" ref="G55:I55" si="1024">D55/D132*100</f>
        <v>0.09391103717</v>
      </c>
      <c r="H55" s="300">
        <f t="shared" si="1024"/>
        <v>0.09272690699</v>
      </c>
      <c r="I55" s="301">
        <f t="shared" si="1024"/>
        <v>0.0933274876</v>
      </c>
      <c r="J55" s="302">
        <f t="shared" ref="J55:K55" si="1025">G55*J134/100</f>
        <v>606.2821431</v>
      </c>
      <c r="K55" s="302">
        <f t="shared" si="1025"/>
        <v>585.4183455</v>
      </c>
      <c r="L55" s="299">
        <f t="shared" si="892"/>
        <v>1191.700489</v>
      </c>
      <c r="M55" s="303"/>
      <c r="N55" s="303"/>
      <c r="O55" s="303"/>
      <c r="P55" s="304">
        <f>I55*P134/100</f>
        <v>22.70564446</v>
      </c>
      <c r="Q55" s="304">
        <f>I55*Q134/100</f>
        <v>22.57125288</v>
      </c>
      <c r="R55" s="304">
        <f t="shared" ref="R55:S55" si="1026">G55*R134/100</f>
        <v>10.98776231</v>
      </c>
      <c r="S55" s="304">
        <f t="shared" si="1026"/>
        <v>10.60964389</v>
      </c>
      <c r="T55" s="303">
        <f t="shared" si="894"/>
        <v>21.5974062</v>
      </c>
      <c r="U55" s="303">
        <f t="shared" ref="U55:V55" si="1027">G55*U134/100</f>
        <v>10.61504251</v>
      </c>
      <c r="V55" s="303">
        <f t="shared" si="1027"/>
        <v>10.18397479</v>
      </c>
      <c r="W55" s="303">
        <f t="shared" si="896"/>
        <v>20.7990173</v>
      </c>
      <c r="X55" s="304">
        <f t="shared" ref="X55:Y55" si="1028">G55*X134/100</f>
        <v>11.1819872</v>
      </c>
      <c r="Y55" s="304">
        <f t="shared" si="1028"/>
        <v>10.68863057</v>
      </c>
      <c r="Z55" s="303">
        <f t="shared" si="898"/>
        <v>21.87061776</v>
      </c>
      <c r="AA55" s="303">
        <f t="shared" ref="AA55:AB55" si="1029">G55*AA134/100</f>
        <v>22.48793696</v>
      </c>
      <c r="AB55" s="303">
        <f t="shared" si="1029"/>
        <v>21.43475182</v>
      </c>
      <c r="AC55" s="303">
        <f t="shared" si="900"/>
        <v>43.92268878</v>
      </c>
      <c r="AD55" s="303">
        <f t="shared" si="901"/>
        <v>33.82299915</v>
      </c>
      <c r="AE55" s="303">
        <f t="shared" si="902"/>
        <v>32.14285504</v>
      </c>
      <c r="AF55" s="303">
        <f t="shared" si="903"/>
        <v>65.96585419</v>
      </c>
      <c r="AG55" s="303">
        <f t="shared" si="904"/>
        <v>56.31375344</v>
      </c>
      <c r="AH55" s="303">
        <f t="shared" si="905"/>
        <v>53.21040831</v>
      </c>
      <c r="AI55" s="303">
        <f t="shared" si="906"/>
        <v>109.5241617</v>
      </c>
      <c r="AJ55" s="304">
        <f t="shared" si="907"/>
        <v>45.13176624</v>
      </c>
      <c r="AK55" s="304">
        <f t="shared" si="908"/>
        <v>42.52177774</v>
      </c>
      <c r="AL55" s="303">
        <f t="shared" si="909"/>
        <v>87.65354398</v>
      </c>
      <c r="AM55" s="304">
        <f t="shared" si="910"/>
        <v>22.0474942</v>
      </c>
      <c r="AN55" s="304">
        <f t="shared" si="911"/>
        <v>20.4759556</v>
      </c>
      <c r="AO55" s="304">
        <f t="shared" si="912"/>
        <v>42.5234498</v>
      </c>
      <c r="AP55" s="303">
        <f t="shared" si="913"/>
        <v>10.86738522</v>
      </c>
      <c r="AQ55" s="303">
        <f t="shared" si="914"/>
        <v>10.06086941</v>
      </c>
      <c r="AR55" s="303">
        <f t="shared" si="915"/>
        <v>20.92825463</v>
      </c>
      <c r="AS55" s="303">
        <f t="shared" si="916"/>
        <v>10.80352572</v>
      </c>
      <c r="AT55" s="303">
        <f t="shared" si="917"/>
        <v>10.0070878</v>
      </c>
      <c r="AU55" s="303">
        <f t="shared" si="918"/>
        <v>20.81061352</v>
      </c>
      <c r="AV55" s="303">
        <f t="shared" si="919"/>
        <v>10.76971774</v>
      </c>
      <c r="AW55" s="303">
        <f t="shared" si="920"/>
        <v>10.00245146</v>
      </c>
      <c r="AX55" s="303">
        <f t="shared" si="921"/>
        <v>20.7721692</v>
      </c>
      <c r="AY55" s="303">
        <f t="shared" ref="AY55:AZ55" si="1030">G55*AY134/100</f>
        <v>10.74530087</v>
      </c>
      <c r="AZ55" s="303">
        <f t="shared" si="1030"/>
        <v>10.01821503</v>
      </c>
      <c r="BA55" s="303">
        <f t="shared" si="923"/>
        <v>20.7635159</v>
      </c>
      <c r="BB55" s="303">
        <f t="shared" si="924"/>
        <v>10.70022358</v>
      </c>
      <c r="BC55" s="303">
        <f t="shared" si="925"/>
        <v>10.00986961</v>
      </c>
      <c r="BD55" s="303">
        <f t="shared" si="926"/>
        <v>20.71009318</v>
      </c>
      <c r="BE55" s="303">
        <f t="shared" si="927"/>
        <v>10.58753033</v>
      </c>
      <c r="BF55" s="303">
        <f t="shared" si="928"/>
        <v>9.927342663</v>
      </c>
      <c r="BG55" s="303">
        <f t="shared" si="929"/>
        <v>20.51487299</v>
      </c>
      <c r="BH55" s="303">
        <f t="shared" si="930"/>
        <v>113.9497743</v>
      </c>
      <c r="BI55" s="303">
        <f t="shared" si="931"/>
        <v>106.3345806</v>
      </c>
      <c r="BJ55" s="303">
        <f t="shared" si="932"/>
        <v>220.2843549</v>
      </c>
      <c r="BK55" s="304">
        <f t="shared" si="933"/>
        <v>94.85390398</v>
      </c>
      <c r="BL55" s="304">
        <f t="shared" si="934"/>
        <v>88.47908738</v>
      </c>
      <c r="BM55" s="304">
        <f t="shared" si="935"/>
        <v>183.3329914</v>
      </c>
      <c r="BN55" s="303">
        <v>111.0</v>
      </c>
      <c r="BO55" s="303">
        <v>93.0</v>
      </c>
      <c r="BP55" s="303">
        <f t="shared" si="936"/>
        <v>204</v>
      </c>
      <c r="BQ55" s="303">
        <f t="shared" si="937"/>
        <v>107.1439485</v>
      </c>
      <c r="BR55" s="303">
        <f t="shared" si="938"/>
        <v>102.7929252</v>
      </c>
      <c r="BS55" s="303">
        <f t="shared" si="939"/>
        <v>209.9368736</v>
      </c>
      <c r="BT55" s="303">
        <f t="shared" ref="BT55:BU55" si="1031">G55*BT134/100</f>
        <v>81.5091456</v>
      </c>
      <c r="BU55" s="303">
        <f t="shared" si="1031"/>
        <v>76.26417193</v>
      </c>
      <c r="BV55" s="303">
        <f t="shared" si="941"/>
        <v>157.7733175</v>
      </c>
      <c r="BW55" s="303">
        <f t="shared" ref="BW55:BX55" si="1032">G55*BW134/100</f>
        <v>31.10990928</v>
      </c>
      <c r="BX55" s="303">
        <f t="shared" si="1032"/>
        <v>29.15704864</v>
      </c>
      <c r="BY55" s="303">
        <f t="shared" si="943"/>
        <v>60.26695792</v>
      </c>
      <c r="BZ55" s="303">
        <f t="shared" ref="BZ55:CA55" si="1033">G55*BZ134/100</f>
        <v>28.95371187</v>
      </c>
      <c r="CA55" s="303">
        <f t="shared" si="1033"/>
        <v>27.07903865</v>
      </c>
      <c r="CB55" s="303">
        <f t="shared" si="945"/>
        <v>56.03275052</v>
      </c>
      <c r="CC55" s="303">
        <f t="shared" ref="CC55:CD55" si="1034">G55*CC134/100</f>
        <v>60.06362115</v>
      </c>
      <c r="CD55" s="303">
        <f t="shared" si="1034"/>
        <v>56.23608728</v>
      </c>
      <c r="CE55" s="303">
        <f t="shared" si="947"/>
        <v>116.2997084</v>
      </c>
      <c r="CF55" s="303">
        <f t="shared" si="948"/>
        <v>442.924833</v>
      </c>
      <c r="CG55" s="303">
        <f t="shared" si="949"/>
        <v>432.4764397</v>
      </c>
      <c r="CH55" s="303">
        <f t="shared" si="950"/>
        <v>875.4012727</v>
      </c>
      <c r="CI55" s="303">
        <f t="shared" si="951"/>
        <v>201.7302989</v>
      </c>
      <c r="CJ55" s="303">
        <f t="shared" si="952"/>
        <v>188.8327825</v>
      </c>
      <c r="CK55" s="303">
        <f t="shared" si="953"/>
        <v>390.5630814</v>
      </c>
      <c r="CL55" s="303">
        <f t="shared" si="954"/>
        <v>387.3520377</v>
      </c>
      <c r="CM55" s="303">
        <f t="shared" si="955"/>
        <v>378.665161</v>
      </c>
      <c r="CN55" s="303">
        <f t="shared" si="956"/>
        <v>766.0171987</v>
      </c>
      <c r="CO55" s="303">
        <f t="shared" si="957"/>
        <v>17.19980646</v>
      </c>
      <c r="CP55" s="303">
        <f t="shared" si="958"/>
        <v>17.92040205</v>
      </c>
      <c r="CQ55" s="303">
        <f t="shared" si="959"/>
        <v>35.1202085</v>
      </c>
      <c r="CR55" s="303">
        <f t="shared" si="960"/>
        <v>131.0631826</v>
      </c>
      <c r="CS55" s="303">
        <f t="shared" si="961"/>
        <v>126.871736</v>
      </c>
      <c r="CT55" s="303">
        <f t="shared" si="962"/>
        <v>257.9349185</v>
      </c>
      <c r="CU55" s="303">
        <f t="shared" si="963"/>
        <v>152.6927727</v>
      </c>
      <c r="CV55" s="303">
        <f t="shared" si="964"/>
        <v>152.6813432</v>
      </c>
      <c r="CW55" s="303">
        <f t="shared" si="965"/>
        <v>305.3741159</v>
      </c>
      <c r="CX55" s="303">
        <f t="shared" si="966"/>
        <v>96.69643853</v>
      </c>
      <c r="CY55" s="303">
        <f t="shared" si="967"/>
        <v>93.20537783</v>
      </c>
      <c r="CZ55" s="303">
        <f t="shared" si="968"/>
        <v>189.9018164</v>
      </c>
      <c r="DA55" s="303">
        <f t="shared" si="969"/>
        <v>380.4523938</v>
      </c>
      <c r="DB55" s="303">
        <f t="shared" si="970"/>
        <v>372.758457</v>
      </c>
      <c r="DC55" s="303">
        <f t="shared" si="971"/>
        <v>753.2108508</v>
      </c>
      <c r="DD55" s="303">
        <f t="shared" si="972"/>
        <v>409.4061056</v>
      </c>
      <c r="DE55" s="303">
        <f t="shared" si="973"/>
        <v>399.8374957</v>
      </c>
      <c r="DF55" s="303">
        <f t="shared" si="974"/>
        <v>809.2436013</v>
      </c>
      <c r="DG55" s="303">
        <f t="shared" si="975"/>
        <v>413.9711212</v>
      </c>
      <c r="DH55" s="303">
        <f t="shared" si="976"/>
        <v>405.397401</v>
      </c>
      <c r="DI55" s="303">
        <f t="shared" si="977"/>
        <v>819.3685222</v>
      </c>
      <c r="DJ55" s="303">
        <f t="shared" si="978"/>
        <v>105.9194415</v>
      </c>
      <c r="DK55" s="303">
        <f t="shared" si="979"/>
        <v>102.4613777</v>
      </c>
      <c r="DL55" s="303">
        <f t="shared" si="980"/>
        <v>208.3808192</v>
      </c>
      <c r="DM55" s="303">
        <f t="shared" si="981"/>
        <v>33.51872739</v>
      </c>
      <c r="DN55" s="303">
        <f t="shared" si="982"/>
        <v>32.63894399</v>
      </c>
      <c r="DO55" s="303">
        <f t="shared" si="983"/>
        <v>66.15767138</v>
      </c>
      <c r="DP55" s="303">
        <f t="shared" si="984"/>
        <v>343.7619818</v>
      </c>
      <c r="DQ55" s="303">
        <f t="shared" si="985"/>
        <v>281.6407413</v>
      </c>
      <c r="DR55" s="303">
        <f t="shared" si="986"/>
        <v>207.4030406</v>
      </c>
      <c r="DS55" s="303">
        <f t="shared" si="987"/>
        <v>190.6720782</v>
      </c>
      <c r="DT55" s="303">
        <f t="shared" si="988"/>
        <v>8.485801319</v>
      </c>
      <c r="DU55" s="303">
        <f t="shared" si="989"/>
        <v>9.310708731</v>
      </c>
      <c r="DV55" s="303">
        <f t="shared" si="990"/>
        <v>17.79651005</v>
      </c>
      <c r="DW55" s="303">
        <f>I55*DW135/100</f>
        <v>14.05511963</v>
      </c>
      <c r="DX55" s="303">
        <f>I55*DX135/100</f>
        <v>33.7033556</v>
      </c>
      <c r="DY55" s="303">
        <f t="shared" ref="DY55:DZ55" si="1035">1.48*CF55/100</f>
        <v>6.555287529</v>
      </c>
      <c r="DZ55" s="303">
        <f t="shared" si="1035"/>
        <v>6.400651307</v>
      </c>
      <c r="EA55" s="303">
        <f t="shared" si="992"/>
        <v>12.95593884</v>
      </c>
      <c r="EB55" s="303">
        <f t="shared" ref="EB55:EC55" si="1036">19.74*CF55/100</f>
        <v>87.43336204</v>
      </c>
      <c r="EC55" s="303">
        <f t="shared" si="1036"/>
        <v>85.37084919</v>
      </c>
      <c r="ED55" s="303">
        <f t="shared" si="994"/>
        <v>172.8042112</v>
      </c>
      <c r="EE55" s="303"/>
      <c r="EF55" s="303">
        <f t="shared" si="995"/>
        <v>1.40455001</v>
      </c>
      <c r="EG55" s="303">
        <f t="shared" si="996"/>
        <v>1.07253044</v>
      </c>
      <c r="EH55" s="303">
        <f>I55*EH135/100</f>
        <v>6.935165604</v>
      </c>
      <c r="EI55" s="303">
        <f t="shared" si="997"/>
        <v>1.906720782</v>
      </c>
    </row>
    <row r="56" ht="13.5" customHeight="1">
      <c r="A56" s="39"/>
      <c r="B56" s="40">
        <v>6.0</v>
      </c>
      <c r="C56" s="53" t="s">
        <v>84</v>
      </c>
      <c r="D56" s="298">
        <v>1740.0</v>
      </c>
      <c r="E56" s="299">
        <v>1588.0</v>
      </c>
      <c r="F56" s="299">
        <v>3328.0</v>
      </c>
      <c r="G56" s="300">
        <f t="shared" ref="G56:I56" si="1037">D56/D132*100</f>
        <v>0.276489348</v>
      </c>
      <c r="H56" s="300">
        <f t="shared" si="1037"/>
        <v>0.2597007554</v>
      </c>
      <c r="I56" s="301">
        <f t="shared" si="1037"/>
        <v>0.2682157848</v>
      </c>
      <c r="J56" s="302">
        <f t="shared" ref="J56:K56" si="1038">G56*J134/100</f>
        <v>1784.993112</v>
      </c>
      <c r="K56" s="302">
        <f t="shared" si="1038"/>
        <v>1639.584361</v>
      </c>
      <c r="L56" s="299">
        <f t="shared" si="892"/>
        <v>3424.577473</v>
      </c>
      <c r="M56" s="303"/>
      <c r="N56" s="303"/>
      <c r="O56" s="303"/>
      <c r="P56" s="304">
        <f>I56*P134/100</f>
        <v>65.25421827</v>
      </c>
      <c r="Q56" s="304">
        <f>I56*Q134/100</f>
        <v>64.86798754</v>
      </c>
      <c r="R56" s="304">
        <f t="shared" ref="R56:S56" si="1039">G56*R134/100</f>
        <v>32.34975706</v>
      </c>
      <c r="S56" s="304">
        <f t="shared" si="1039"/>
        <v>29.71448765</v>
      </c>
      <c r="T56" s="303">
        <f t="shared" si="894"/>
        <v>62.06424471</v>
      </c>
      <c r="U56" s="303">
        <f t="shared" ref="U56:V56" si="1040">G56*U134/100</f>
        <v>31.25240942</v>
      </c>
      <c r="V56" s="303">
        <f t="shared" si="1040"/>
        <v>28.52231388</v>
      </c>
      <c r="W56" s="303">
        <f t="shared" si="896"/>
        <v>59.7747233</v>
      </c>
      <c r="X56" s="304">
        <f t="shared" ref="X56:Y56" si="1041">G56*X134/100</f>
        <v>32.92158667</v>
      </c>
      <c r="Y56" s="304">
        <f t="shared" si="1041"/>
        <v>29.93570607</v>
      </c>
      <c r="Z56" s="303">
        <f t="shared" si="898"/>
        <v>62.85729274</v>
      </c>
      <c r="AA56" s="303">
        <f t="shared" ref="AA56:AB56" si="1042">G56*AA134/100</f>
        <v>66.20813927</v>
      </c>
      <c r="AB56" s="303">
        <f t="shared" si="1042"/>
        <v>60.03242662</v>
      </c>
      <c r="AC56" s="303">
        <f t="shared" si="900"/>
        <v>126.2405659</v>
      </c>
      <c r="AD56" s="303">
        <f t="shared" si="901"/>
        <v>99.58040358</v>
      </c>
      <c r="AE56" s="303">
        <f t="shared" si="902"/>
        <v>90.02266985</v>
      </c>
      <c r="AF56" s="303">
        <f t="shared" si="903"/>
        <v>189.6030734</v>
      </c>
      <c r="AG56" s="303">
        <f t="shared" si="904"/>
        <v>165.7968375</v>
      </c>
      <c r="AH56" s="303">
        <f t="shared" si="905"/>
        <v>149.0266815</v>
      </c>
      <c r="AI56" s="303">
        <f t="shared" si="906"/>
        <v>314.823519</v>
      </c>
      <c r="AJ56" s="304">
        <f t="shared" si="907"/>
        <v>132.8752509</v>
      </c>
      <c r="AK56" s="304">
        <f t="shared" si="908"/>
        <v>119.0909754</v>
      </c>
      <c r="AL56" s="303">
        <f t="shared" si="909"/>
        <v>251.9662263</v>
      </c>
      <c r="AM56" s="304">
        <f t="shared" si="910"/>
        <v>64.91140423</v>
      </c>
      <c r="AN56" s="304">
        <f t="shared" si="911"/>
        <v>57.34712081</v>
      </c>
      <c r="AO56" s="304">
        <f t="shared" si="912"/>
        <v>122.258525</v>
      </c>
      <c r="AP56" s="303">
        <f t="shared" si="913"/>
        <v>31.99534735</v>
      </c>
      <c r="AQ56" s="303">
        <f t="shared" si="914"/>
        <v>28.17753196</v>
      </c>
      <c r="AR56" s="303">
        <f t="shared" si="915"/>
        <v>60.17287931</v>
      </c>
      <c r="AS56" s="303">
        <f t="shared" si="916"/>
        <v>31.8073346</v>
      </c>
      <c r="AT56" s="303">
        <f t="shared" si="917"/>
        <v>28.02690552</v>
      </c>
      <c r="AU56" s="303">
        <f t="shared" si="918"/>
        <v>59.83424012</v>
      </c>
      <c r="AV56" s="303">
        <f t="shared" si="919"/>
        <v>31.70779843</v>
      </c>
      <c r="AW56" s="303">
        <f t="shared" si="920"/>
        <v>28.01392048</v>
      </c>
      <c r="AX56" s="303">
        <f t="shared" si="921"/>
        <v>59.72171891</v>
      </c>
      <c r="AY56" s="303">
        <f t="shared" ref="AY56:AZ56" si="1043">G56*AY134/100</f>
        <v>31.6359112</v>
      </c>
      <c r="AZ56" s="303">
        <f t="shared" si="1043"/>
        <v>28.05806961</v>
      </c>
      <c r="BA56" s="303">
        <f t="shared" si="923"/>
        <v>59.69398081</v>
      </c>
      <c r="BB56" s="303">
        <f t="shared" si="924"/>
        <v>31.50319631</v>
      </c>
      <c r="BC56" s="303">
        <f t="shared" si="925"/>
        <v>28.03469654</v>
      </c>
      <c r="BD56" s="303">
        <f t="shared" si="926"/>
        <v>59.53789286</v>
      </c>
      <c r="BE56" s="303">
        <f t="shared" si="927"/>
        <v>31.17140909</v>
      </c>
      <c r="BF56" s="303">
        <f t="shared" si="928"/>
        <v>27.80356287</v>
      </c>
      <c r="BG56" s="303">
        <f t="shared" si="929"/>
        <v>58.97497197</v>
      </c>
      <c r="BH56" s="303">
        <f t="shared" si="930"/>
        <v>335.4866451</v>
      </c>
      <c r="BI56" s="303">
        <f t="shared" si="931"/>
        <v>297.8118412</v>
      </c>
      <c r="BJ56" s="303">
        <f t="shared" si="932"/>
        <v>633.2984863</v>
      </c>
      <c r="BK56" s="304">
        <f t="shared" si="933"/>
        <v>279.2653011</v>
      </c>
      <c r="BL56" s="304">
        <f t="shared" si="934"/>
        <v>247.8038638</v>
      </c>
      <c r="BM56" s="304">
        <f t="shared" si="935"/>
        <v>527.0691648</v>
      </c>
      <c r="BN56" s="303">
        <v>341.0</v>
      </c>
      <c r="BO56" s="303">
        <v>210.0</v>
      </c>
      <c r="BP56" s="303">
        <f t="shared" si="936"/>
        <v>551</v>
      </c>
      <c r="BQ56" s="303">
        <f t="shared" si="937"/>
        <v>296.4430053</v>
      </c>
      <c r="BR56" s="303">
        <f t="shared" si="938"/>
        <v>270.5468347</v>
      </c>
      <c r="BS56" s="303">
        <f t="shared" si="939"/>
        <v>566.98984</v>
      </c>
      <c r="BT56" s="303">
        <f t="shared" ref="BT56:BU56" si="1044">G56*BT134/100</f>
        <v>239.9761647</v>
      </c>
      <c r="BU56" s="303">
        <f t="shared" si="1044"/>
        <v>213.5934833</v>
      </c>
      <c r="BV56" s="303">
        <f t="shared" si="941"/>
        <v>453.569648</v>
      </c>
      <c r="BW56" s="303">
        <f t="shared" ref="BW56:BX56" si="1045">G56*BW134/100</f>
        <v>91.59262632</v>
      </c>
      <c r="BX56" s="303">
        <f t="shared" si="1045"/>
        <v>81.66030552</v>
      </c>
      <c r="BY56" s="303">
        <f t="shared" si="943"/>
        <v>173.2529318</v>
      </c>
      <c r="BZ56" s="303">
        <f t="shared" ref="BZ56:CA56" si="1046">G56*BZ134/100</f>
        <v>85.24443088</v>
      </c>
      <c r="CA56" s="303">
        <f t="shared" si="1046"/>
        <v>75.8404116</v>
      </c>
      <c r="CB56" s="303">
        <f t="shared" si="945"/>
        <v>161.0848425</v>
      </c>
      <c r="CC56" s="303">
        <f t="shared" ref="CC56:CD56" si="1047">G56*CC134/100</f>
        <v>176.8370572</v>
      </c>
      <c r="CD56" s="303">
        <f t="shared" si="1047"/>
        <v>157.5007171</v>
      </c>
      <c r="CE56" s="303">
        <f t="shared" si="947"/>
        <v>334.3377743</v>
      </c>
      <c r="CF56" s="303">
        <f t="shared" si="948"/>
        <v>1304.042656</v>
      </c>
      <c r="CG56" s="303">
        <f t="shared" si="949"/>
        <v>1211.239129</v>
      </c>
      <c r="CH56" s="303">
        <f t="shared" si="950"/>
        <v>2515.281785</v>
      </c>
      <c r="CI56" s="303">
        <f t="shared" si="951"/>
        <v>593.9267685</v>
      </c>
      <c r="CJ56" s="303">
        <f t="shared" si="952"/>
        <v>528.8650063</v>
      </c>
      <c r="CK56" s="303">
        <f t="shared" si="953"/>
        <v>1122.791775</v>
      </c>
      <c r="CL56" s="303">
        <f t="shared" si="954"/>
        <v>1140.427319</v>
      </c>
      <c r="CM56" s="303">
        <f t="shared" si="955"/>
        <v>1060.529587</v>
      </c>
      <c r="CN56" s="303">
        <f t="shared" si="956"/>
        <v>2200.956906</v>
      </c>
      <c r="CO56" s="303">
        <f t="shared" si="957"/>
        <v>50.63902409</v>
      </c>
      <c r="CP56" s="303">
        <f t="shared" si="958"/>
        <v>50.18976799</v>
      </c>
      <c r="CQ56" s="303">
        <f t="shared" si="959"/>
        <v>100.8287921</v>
      </c>
      <c r="CR56" s="303">
        <f t="shared" si="960"/>
        <v>385.871299</v>
      </c>
      <c r="CS56" s="303">
        <f t="shared" si="961"/>
        <v>355.3303645</v>
      </c>
      <c r="CT56" s="303">
        <f t="shared" si="962"/>
        <v>741.2016635</v>
      </c>
      <c r="CU56" s="303">
        <f t="shared" si="963"/>
        <v>449.5523256</v>
      </c>
      <c r="CV56" s="303">
        <f t="shared" si="964"/>
        <v>427.6154728</v>
      </c>
      <c r="CW56" s="303">
        <f t="shared" si="965"/>
        <v>877.1677984</v>
      </c>
      <c r="CX56" s="303">
        <f t="shared" si="966"/>
        <v>284.6900221</v>
      </c>
      <c r="CY56" s="303">
        <f t="shared" si="967"/>
        <v>261.0408113</v>
      </c>
      <c r="CZ56" s="303">
        <f t="shared" si="968"/>
        <v>545.7308334</v>
      </c>
      <c r="DA56" s="303">
        <f t="shared" si="969"/>
        <v>1120.113647</v>
      </c>
      <c r="DB56" s="303">
        <f t="shared" si="970"/>
        <v>1043.986649</v>
      </c>
      <c r="DC56" s="303">
        <f t="shared" si="971"/>
        <v>2164.100295</v>
      </c>
      <c r="DD56" s="303">
        <f t="shared" si="972"/>
        <v>1205.358078</v>
      </c>
      <c r="DE56" s="303">
        <f t="shared" si="973"/>
        <v>1119.82706</v>
      </c>
      <c r="DF56" s="303">
        <f t="shared" si="974"/>
        <v>2325.185138</v>
      </c>
      <c r="DG56" s="303">
        <f t="shared" si="975"/>
        <v>1218.798225</v>
      </c>
      <c r="DH56" s="303">
        <f t="shared" si="976"/>
        <v>1135.398718</v>
      </c>
      <c r="DI56" s="303">
        <f t="shared" si="977"/>
        <v>2354.196942</v>
      </c>
      <c r="DJ56" s="303">
        <f t="shared" si="978"/>
        <v>311.8440409</v>
      </c>
      <c r="DK56" s="303">
        <f t="shared" si="979"/>
        <v>286.9641407</v>
      </c>
      <c r="DL56" s="303">
        <f t="shared" si="980"/>
        <v>598.8081816</v>
      </c>
      <c r="DM56" s="303">
        <f t="shared" si="981"/>
        <v>98.68457809</v>
      </c>
      <c r="DN56" s="303">
        <f t="shared" si="982"/>
        <v>91.41206889</v>
      </c>
      <c r="DO56" s="303">
        <f t="shared" si="983"/>
        <v>190.096647</v>
      </c>
      <c r="DP56" s="303">
        <f t="shared" si="984"/>
        <v>987.8652816</v>
      </c>
      <c r="DQ56" s="303">
        <f t="shared" si="985"/>
        <v>809.34811</v>
      </c>
      <c r="DR56" s="303">
        <f t="shared" si="986"/>
        <v>596.0119907</v>
      </c>
      <c r="DS56" s="303">
        <f t="shared" si="987"/>
        <v>547.9323956</v>
      </c>
      <c r="DT56" s="303">
        <f t="shared" si="988"/>
        <v>24.98357749</v>
      </c>
      <c r="DU56" s="303">
        <f t="shared" si="989"/>
        <v>26.07655285</v>
      </c>
      <c r="DV56" s="303">
        <f t="shared" si="990"/>
        <v>51.06013033</v>
      </c>
      <c r="DW56" s="303">
        <f>I56*DW135/100</f>
        <v>40.39329718</v>
      </c>
      <c r="DX56" s="303">
        <f>I56*DX135/100</f>
        <v>96.86076635</v>
      </c>
      <c r="DY56" s="303">
        <f t="shared" ref="DY56:DZ56" si="1048">1.48*CF56/100</f>
        <v>19.2998313</v>
      </c>
      <c r="DZ56" s="303">
        <f t="shared" si="1048"/>
        <v>17.92633911</v>
      </c>
      <c r="EA56" s="303">
        <f t="shared" si="992"/>
        <v>37.22617041</v>
      </c>
      <c r="EB56" s="303">
        <f t="shared" ref="EB56:EC56" si="1049">19.74*CF56/100</f>
        <v>257.4180202</v>
      </c>
      <c r="EC56" s="303">
        <f t="shared" si="1049"/>
        <v>239.0986041</v>
      </c>
      <c r="ED56" s="303">
        <f t="shared" si="994"/>
        <v>496.5166243</v>
      </c>
      <c r="EE56" s="303"/>
      <c r="EF56" s="303">
        <f t="shared" si="995"/>
        <v>4.03624096</v>
      </c>
      <c r="EG56" s="303">
        <f t="shared" si="996"/>
        <v>3.082119725</v>
      </c>
      <c r="EH56" s="303">
        <f>I56*EH135/100</f>
        <v>19.93111497</v>
      </c>
      <c r="EI56" s="303">
        <f t="shared" si="997"/>
        <v>5.479323956</v>
      </c>
    </row>
    <row r="57" ht="13.5" customHeight="1">
      <c r="A57" s="44"/>
      <c r="B57" s="45"/>
      <c r="C57" s="46"/>
      <c r="D57" s="308"/>
      <c r="E57" s="309"/>
      <c r="F57" s="309"/>
      <c r="G57" s="310"/>
      <c r="H57" s="310"/>
      <c r="I57" s="309"/>
      <c r="J57" s="309"/>
      <c r="K57" s="311"/>
      <c r="L57" s="309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  <c r="BS57" s="312"/>
      <c r="BT57" s="312"/>
      <c r="BU57" s="312"/>
      <c r="BV57" s="312"/>
      <c r="BW57" s="312"/>
      <c r="BX57" s="312"/>
      <c r="BY57" s="312"/>
      <c r="BZ57" s="312"/>
      <c r="CA57" s="312"/>
      <c r="CB57" s="312"/>
      <c r="CC57" s="312"/>
      <c r="CD57" s="312"/>
      <c r="CE57" s="312"/>
      <c r="CF57" s="312"/>
      <c r="CG57" s="312"/>
      <c r="CH57" s="312"/>
      <c r="CI57" s="312"/>
      <c r="CJ57" s="312"/>
      <c r="CK57" s="312"/>
      <c r="CL57" s="312"/>
      <c r="CM57" s="312"/>
      <c r="CN57" s="312"/>
      <c r="CO57" s="312"/>
      <c r="CP57" s="312"/>
      <c r="CQ57" s="312"/>
      <c r="CR57" s="312"/>
      <c r="CS57" s="312"/>
      <c r="CT57" s="312"/>
      <c r="CU57" s="312"/>
      <c r="CV57" s="312"/>
      <c r="CW57" s="312"/>
      <c r="CX57" s="312"/>
      <c r="CY57" s="312"/>
      <c r="CZ57" s="312"/>
      <c r="DA57" s="312"/>
      <c r="DB57" s="312"/>
      <c r="DC57" s="312"/>
      <c r="DD57" s="312"/>
      <c r="DE57" s="312"/>
      <c r="DF57" s="312"/>
      <c r="DG57" s="312"/>
      <c r="DH57" s="312"/>
      <c r="DI57" s="312"/>
      <c r="DJ57" s="312"/>
      <c r="DK57" s="312"/>
      <c r="DL57" s="312"/>
      <c r="DM57" s="312"/>
      <c r="DN57" s="312"/>
      <c r="DO57" s="312"/>
      <c r="DP57" s="312"/>
      <c r="DQ57" s="312"/>
      <c r="DR57" s="312"/>
      <c r="DS57" s="312"/>
      <c r="DT57" s="312"/>
      <c r="DU57" s="312"/>
      <c r="DV57" s="312"/>
      <c r="DW57" s="312"/>
      <c r="DX57" s="312"/>
      <c r="DY57" s="312"/>
      <c r="DZ57" s="312"/>
      <c r="EA57" s="312"/>
      <c r="EB57" s="312"/>
      <c r="EC57" s="312"/>
      <c r="ED57" s="312"/>
      <c r="EE57" s="312"/>
      <c r="EF57" s="312"/>
      <c r="EG57" s="312"/>
      <c r="EH57" s="312"/>
      <c r="EI57" s="312"/>
    </row>
    <row r="58" ht="14.25" customHeight="1">
      <c r="A58" s="49" t="s">
        <v>85</v>
      </c>
      <c r="B58" s="50" t="s">
        <v>86</v>
      </c>
      <c r="C58" s="51"/>
      <c r="D58" s="313">
        <v>44555.0</v>
      </c>
      <c r="E58" s="314">
        <v>45283.0</v>
      </c>
      <c r="F58" s="314">
        <v>89838.0</v>
      </c>
      <c r="G58" s="315"/>
      <c r="H58" s="315"/>
      <c r="I58" s="316"/>
      <c r="J58" s="314">
        <f t="shared" ref="J58:L58" si="1050">SUM(J59:J63)</f>
        <v>45707.1081</v>
      </c>
      <c r="K58" s="314">
        <f t="shared" si="1050"/>
        <v>46753.96639</v>
      </c>
      <c r="L58" s="314">
        <f t="shared" si="1050"/>
        <v>92461.07448</v>
      </c>
      <c r="M58" s="317">
        <v>2917.0</v>
      </c>
      <c r="N58" s="346">
        <v>89838.0</v>
      </c>
      <c r="O58" s="296">
        <f>M58/N58*1000</f>
        <v>32.46955631</v>
      </c>
      <c r="P58" s="297">
        <f t="shared" ref="P58:EI58" si="1051">SUM(P59:P63)</f>
        <v>1761.510956</v>
      </c>
      <c r="Q58" s="297">
        <f t="shared" si="1051"/>
        <v>1751.084815</v>
      </c>
      <c r="R58" s="297">
        <f t="shared" si="1051"/>
        <v>828.3582908</v>
      </c>
      <c r="S58" s="297">
        <f t="shared" si="1051"/>
        <v>847.3306953</v>
      </c>
      <c r="T58" s="297">
        <f t="shared" si="1051"/>
        <v>1675.688986</v>
      </c>
      <c r="U58" s="297">
        <f t="shared" si="1051"/>
        <v>800.2592538</v>
      </c>
      <c r="V58" s="297">
        <f t="shared" si="1051"/>
        <v>813.3349745</v>
      </c>
      <c r="W58" s="297">
        <f t="shared" si="1051"/>
        <v>1613.594228</v>
      </c>
      <c r="X58" s="297">
        <f t="shared" si="1051"/>
        <v>843.0007437</v>
      </c>
      <c r="Y58" s="297">
        <f t="shared" si="1051"/>
        <v>853.6389031</v>
      </c>
      <c r="Z58" s="297">
        <f t="shared" si="1051"/>
        <v>1696.639647</v>
      </c>
      <c r="AA58" s="297">
        <f t="shared" si="1051"/>
        <v>1695.346923</v>
      </c>
      <c r="AB58" s="297">
        <f t="shared" si="1051"/>
        <v>1711.869253</v>
      </c>
      <c r="AC58" s="297">
        <f t="shared" si="1051"/>
        <v>3407.216176</v>
      </c>
      <c r="AD58" s="297">
        <f t="shared" si="1051"/>
        <v>2549.887863</v>
      </c>
      <c r="AE58" s="297">
        <f t="shared" si="1051"/>
        <v>2567.063324</v>
      </c>
      <c r="AF58" s="297">
        <f t="shared" si="1051"/>
        <v>5116.951187</v>
      </c>
      <c r="AG58" s="297">
        <f t="shared" si="1051"/>
        <v>4245.447182</v>
      </c>
      <c r="AH58" s="297">
        <f t="shared" si="1051"/>
        <v>4249.60656</v>
      </c>
      <c r="AI58" s="297">
        <f t="shared" si="1051"/>
        <v>8495.053742</v>
      </c>
      <c r="AJ58" s="297">
        <f t="shared" si="1051"/>
        <v>3402.446438</v>
      </c>
      <c r="AK58" s="297">
        <f t="shared" si="1051"/>
        <v>3395.967657</v>
      </c>
      <c r="AL58" s="297">
        <f t="shared" si="1051"/>
        <v>6798.414095</v>
      </c>
      <c r="AM58" s="297">
        <f t="shared" si="1051"/>
        <v>1662.142308</v>
      </c>
      <c r="AN58" s="297">
        <f t="shared" si="1051"/>
        <v>1635.295763</v>
      </c>
      <c r="AO58" s="297">
        <f t="shared" si="1051"/>
        <v>3297.438071</v>
      </c>
      <c r="AP58" s="297">
        <f t="shared" si="1051"/>
        <v>819.2831616</v>
      </c>
      <c r="AQ58" s="297">
        <f t="shared" si="1051"/>
        <v>803.5032618</v>
      </c>
      <c r="AR58" s="297">
        <f t="shared" si="1051"/>
        <v>1622.786423</v>
      </c>
      <c r="AS58" s="297">
        <f t="shared" si="1051"/>
        <v>814.4688465</v>
      </c>
      <c r="AT58" s="297">
        <f t="shared" si="1051"/>
        <v>799.208037</v>
      </c>
      <c r="AU58" s="297">
        <f t="shared" si="1051"/>
        <v>1613.676883</v>
      </c>
      <c r="AV58" s="297">
        <f t="shared" si="1051"/>
        <v>811.9200914</v>
      </c>
      <c r="AW58" s="297">
        <f t="shared" si="1051"/>
        <v>798.837759</v>
      </c>
      <c r="AX58" s="297">
        <f t="shared" si="1051"/>
        <v>1610.75785</v>
      </c>
      <c r="AY58" s="297">
        <f t="shared" si="1051"/>
        <v>810.0793238</v>
      </c>
      <c r="AZ58" s="297">
        <f t="shared" si="1051"/>
        <v>800.0967042</v>
      </c>
      <c r="BA58" s="297">
        <f t="shared" si="1051"/>
        <v>1610.176028</v>
      </c>
      <c r="BB58" s="297">
        <f t="shared" si="1051"/>
        <v>806.6809837</v>
      </c>
      <c r="BC58" s="297">
        <f t="shared" si="1051"/>
        <v>799.4302038</v>
      </c>
      <c r="BD58" s="297">
        <f t="shared" si="1051"/>
        <v>1606.111188</v>
      </c>
      <c r="BE58" s="297">
        <f t="shared" si="1051"/>
        <v>798.1851335</v>
      </c>
      <c r="BF58" s="297">
        <f t="shared" si="1051"/>
        <v>792.8392554</v>
      </c>
      <c r="BG58" s="297">
        <f t="shared" si="1051"/>
        <v>1591.024389</v>
      </c>
      <c r="BH58" s="297">
        <f t="shared" si="1051"/>
        <v>8590.579007</v>
      </c>
      <c r="BI58" s="297">
        <f t="shared" si="1051"/>
        <v>8492.325949</v>
      </c>
      <c r="BJ58" s="297">
        <f t="shared" si="1051"/>
        <v>17082.90496</v>
      </c>
      <c r="BK58" s="297">
        <f t="shared" si="1051"/>
        <v>7150.957178</v>
      </c>
      <c r="BL58" s="297">
        <f t="shared" si="1051"/>
        <v>7066.311312</v>
      </c>
      <c r="BM58" s="297">
        <f t="shared" si="1051"/>
        <v>14217.26849</v>
      </c>
      <c r="BN58" s="297">
        <f t="shared" si="1051"/>
        <v>7731</v>
      </c>
      <c r="BO58" s="297">
        <f t="shared" si="1051"/>
        <v>5697</v>
      </c>
      <c r="BP58" s="297">
        <f t="shared" si="1051"/>
        <v>13428</v>
      </c>
      <c r="BQ58" s="297">
        <f t="shared" si="1051"/>
        <v>6871.615841</v>
      </c>
      <c r="BR58" s="297">
        <f t="shared" si="1051"/>
        <v>6948.338984</v>
      </c>
      <c r="BS58" s="297">
        <f t="shared" si="1051"/>
        <v>13819.95482</v>
      </c>
      <c r="BT58" s="297">
        <f t="shared" si="1051"/>
        <v>6144.906907</v>
      </c>
      <c r="BU58" s="297">
        <f t="shared" si="1051"/>
        <v>6090.776891</v>
      </c>
      <c r="BV58" s="297">
        <f t="shared" si="1051"/>
        <v>12235.6838</v>
      </c>
      <c r="BW58" s="297">
        <f t="shared" si="1051"/>
        <v>2345.350268</v>
      </c>
      <c r="BX58" s="297">
        <f t="shared" si="1051"/>
        <v>2328.604292</v>
      </c>
      <c r="BY58" s="297">
        <f t="shared" si="1051"/>
        <v>4673.954559</v>
      </c>
      <c r="BZ58" s="297">
        <f t="shared" si="1051"/>
        <v>2182.796332</v>
      </c>
      <c r="CA58" s="297">
        <f t="shared" si="1051"/>
        <v>2162.645692</v>
      </c>
      <c r="CB58" s="297">
        <f t="shared" si="1051"/>
        <v>4345.442024</v>
      </c>
      <c r="CC58" s="297">
        <f t="shared" si="1051"/>
        <v>4528.1466</v>
      </c>
      <c r="CD58" s="297">
        <f t="shared" si="1051"/>
        <v>4491.249983</v>
      </c>
      <c r="CE58" s="297">
        <f t="shared" si="1051"/>
        <v>9019.396583</v>
      </c>
      <c r="CF58" s="297">
        <f t="shared" si="1051"/>
        <v>33391.73593</v>
      </c>
      <c r="CG58" s="297">
        <f t="shared" si="1051"/>
        <v>34539.38381</v>
      </c>
      <c r="CH58" s="297">
        <f t="shared" si="1051"/>
        <v>67931.11974</v>
      </c>
      <c r="CI58" s="297">
        <f t="shared" si="1051"/>
        <v>15208.27998</v>
      </c>
      <c r="CJ58" s="297">
        <f t="shared" si="1051"/>
        <v>15080.97864</v>
      </c>
      <c r="CK58" s="297">
        <f t="shared" si="1051"/>
        <v>30289.25862</v>
      </c>
      <c r="CL58" s="297">
        <f t="shared" si="1051"/>
        <v>29202.14897</v>
      </c>
      <c r="CM58" s="297">
        <f t="shared" si="1051"/>
        <v>30241.78922</v>
      </c>
      <c r="CN58" s="297">
        <f t="shared" si="1051"/>
        <v>59443.93818</v>
      </c>
      <c r="CO58" s="297">
        <f t="shared" si="1051"/>
        <v>1296.679148</v>
      </c>
      <c r="CP58" s="297">
        <f t="shared" si="1051"/>
        <v>1431.198529</v>
      </c>
      <c r="CQ58" s="297">
        <f t="shared" si="1051"/>
        <v>2727.877677</v>
      </c>
      <c r="CR58" s="297">
        <f t="shared" si="1051"/>
        <v>9880.74467</v>
      </c>
      <c r="CS58" s="297">
        <f t="shared" si="1051"/>
        <v>10132.50938</v>
      </c>
      <c r="CT58" s="297">
        <f t="shared" si="1051"/>
        <v>20013.25405</v>
      </c>
      <c r="CU58" s="297">
        <f t="shared" si="1051"/>
        <v>11511.38153</v>
      </c>
      <c r="CV58" s="297">
        <f t="shared" si="1051"/>
        <v>12193.77296</v>
      </c>
      <c r="CW58" s="297">
        <f t="shared" si="1051"/>
        <v>23705.15449</v>
      </c>
      <c r="CX58" s="297">
        <f t="shared" si="1051"/>
        <v>7289.86433</v>
      </c>
      <c r="CY58" s="297">
        <f t="shared" si="1051"/>
        <v>7443.772706</v>
      </c>
      <c r="CZ58" s="297">
        <f t="shared" si="1051"/>
        <v>14733.63704</v>
      </c>
      <c r="DA58" s="297">
        <f t="shared" si="1051"/>
        <v>28681.99053</v>
      </c>
      <c r="DB58" s="297">
        <f t="shared" si="1051"/>
        <v>29770.05504</v>
      </c>
      <c r="DC58" s="297">
        <f t="shared" si="1051"/>
        <v>58452.04558</v>
      </c>
      <c r="DD58" s="297">
        <f t="shared" si="1051"/>
        <v>30864.78686</v>
      </c>
      <c r="DE58" s="297">
        <f t="shared" si="1051"/>
        <v>31932.70074</v>
      </c>
      <c r="DF58" s="297">
        <f t="shared" si="1051"/>
        <v>62797.4876</v>
      </c>
      <c r="DG58" s="297">
        <f t="shared" si="1051"/>
        <v>31208.9396</v>
      </c>
      <c r="DH58" s="297">
        <f t="shared" si="1051"/>
        <v>32376.73811</v>
      </c>
      <c r="DI58" s="297">
        <f t="shared" si="1051"/>
        <v>63585.67771</v>
      </c>
      <c r="DJ58" s="297">
        <f t="shared" si="1051"/>
        <v>7985.178876</v>
      </c>
      <c r="DK58" s="297">
        <f t="shared" si="1051"/>
        <v>8182.995707</v>
      </c>
      <c r="DL58" s="297">
        <f t="shared" si="1051"/>
        <v>16168.17458</v>
      </c>
      <c r="DM58" s="297">
        <f t="shared" si="1051"/>
        <v>2526.949067</v>
      </c>
      <c r="DN58" s="297">
        <f t="shared" si="1051"/>
        <v>2606.68307</v>
      </c>
      <c r="DO58" s="297">
        <f t="shared" si="1051"/>
        <v>5133.632137</v>
      </c>
      <c r="DP58" s="297">
        <f t="shared" si="1051"/>
        <v>26671.63646</v>
      </c>
      <c r="DQ58" s="297">
        <f t="shared" si="1051"/>
        <v>21851.80405</v>
      </c>
      <c r="DR58" s="297">
        <f t="shared" si="1051"/>
        <v>16091.88564</v>
      </c>
      <c r="DS58" s="297">
        <f t="shared" si="1051"/>
        <v>14793.77192</v>
      </c>
      <c r="DT58" s="297">
        <f t="shared" si="1051"/>
        <v>639.7375258</v>
      </c>
      <c r="DU58" s="297">
        <f t="shared" si="1051"/>
        <v>743.5922813</v>
      </c>
      <c r="DV58" s="297">
        <f t="shared" si="1051"/>
        <v>1383.329807</v>
      </c>
      <c r="DW58" s="297">
        <f t="shared" si="1051"/>
        <v>1090.400551</v>
      </c>
      <c r="DX58" s="297">
        <f t="shared" si="1051"/>
        <v>2614.716805</v>
      </c>
      <c r="DY58" s="297">
        <f t="shared" si="1051"/>
        <v>494.1976918</v>
      </c>
      <c r="DZ58" s="297">
        <f t="shared" si="1051"/>
        <v>511.1828803</v>
      </c>
      <c r="EA58" s="297">
        <f t="shared" si="1051"/>
        <v>1005.380572</v>
      </c>
      <c r="EB58" s="297">
        <f t="shared" si="1051"/>
        <v>6591.528673</v>
      </c>
      <c r="EC58" s="297">
        <f t="shared" si="1051"/>
        <v>6818.074363</v>
      </c>
      <c r="ED58" s="297">
        <f t="shared" si="1051"/>
        <v>13409.60304</v>
      </c>
      <c r="EE58" s="297">
        <f t="shared" si="1051"/>
        <v>0</v>
      </c>
      <c r="EF58" s="297">
        <f t="shared" si="1051"/>
        <v>108.975539</v>
      </c>
      <c r="EG58" s="297">
        <f t="shared" si="1051"/>
        <v>83.21496703</v>
      </c>
      <c r="EH58" s="297">
        <f t="shared" si="1051"/>
        <v>538.0323036</v>
      </c>
      <c r="EI58" s="297">
        <f t="shared" si="1051"/>
        <v>147.9377192</v>
      </c>
    </row>
    <row r="59" ht="14.25" customHeight="1">
      <c r="A59" s="39"/>
      <c r="B59" s="40">
        <v>1.0</v>
      </c>
      <c r="C59" s="65" t="s">
        <v>87</v>
      </c>
      <c r="D59" s="298">
        <v>7765.0</v>
      </c>
      <c r="E59" s="299">
        <v>8473.0</v>
      </c>
      <c r="F59" s="299">
        <v>16238.0</v>
      </c>
      <c r="G59" s="300">
        <f t="shared" ref="G59:I59" si="1052">D59/D132*100</f>
        <v>1.233873441</v>
      </c>
      <c r="H59" s="300">
        <f t="shared" si="1052"/>
        <v>1.38567034</v>
      </c>
      <c r="I59" s="301">
        <f t="shared" si="1052"/>
        <v>1.308680262</v>
      </c>
      <c r="J59" s="302">
        <f t="shared" ref="J59:K59" si="1053">G59*J134/100</f>
        <v>7965.788225</v>
      </c>
      <c r="K59" s="302">
        <f t="shared" si="1053"/>
        <v>8748.2357</v>
      </c>
      <c r="L59" s="299">
        <f t="shared" ref="L59:L63" si="1067">SUM(J59:K59)</f>
        <v>16714.02392</v>
      </c>
      <c r="M59" s="303"/>
      <c r="N59" s="303"/>
      <c r="O59" s="303"/>
      <c r="P59" s="304">
        <f>I59*P134/100</f>
        <v>318.388821</v>
      </c>
      <c r="Q59" s="304">
        <f>I59*Q134/100</f>
        <v>316.5043214</v>
      </c>
      <c r="R59" s="304">
        <f t="shared" ref="R59:S59" si="1054">G59*R134/100</f>
        <v>144.3654389</v>
      </c>
      <c r="S59" s="304">
        <f t="shared" si="1054"/>
        <v>158.5458777</v>
      </c>
      <c r="T59" s="303">
        <f t="shared" ref="T59:T63" si="1069">R59+S59</f>
        <v>302.9113166</v>
      </c>
      <c r="U59" s="303">
        <f t="shared" ref="U59:V59" si="1055">G59*U134/100</f>
        <v>139.4683673</v>
      </c>
      <c r="V59" s="303">
        <f t="shared" si="1055"/>
        <v>152.1848649</v>
      </c>
      <c r="W59" s="303">
        <f t="shared" ref="W59:W63" si="1071">U59+V59</f>
        <v>291.6532323</v>
      </c>
      <c r="X59" s="304">
        <f t="shared" ref="X59:Y59" si="1056">G59*X134/100</f>
        <v>146.9173106</v>
      </c>
      <c r="Y59" s="304">
        <f t="shared" si="1056"/>
        <v>159.7262201</v>
      </c>
      <c r="Z59" s="303">
        <f t="shared" ref="Z59:Z63" si="1073">X59+Y59</f>
        <v>306.6435307</v>
      </c>
      <c r="AA59" s="303">
        <f t="shared" ref="AA59:AB59" si="1057">G59*AA134/100</f>
        <v>295.4633342</v>
      </c>
      <c r="AB59" s="303">
        <f t="shared" si="1057"/>
        <v>320.3115559</v>
      </c>
      <c r="AC59" s="303">
        <f t="shared" ref="AC59:AC63" si="1075">AA59+AB59</f>
        <v>615.77489</v>
      </c>
      <c r="AD59" s="303">
        <f t="shared" ref="AD59:AD63" si="1076">$AD$137*J59/100</f>
        <v>444.3918585</v>
      </c>
      <c r="AE59" s="303">
        <f t="shared" ref="AE59:AE63" si="1077">$AE$137*K59/100</f>
        <v>480.3287668</v>
      </c>
      <c r="AF59" s="303">
        <f t="shared" ref="AF59:AF63" si="1078">AD59+AE59</f>
        <v>924.7206253</v>
      </c>
      <c r="AG59" s="303">
        <f t="shared" ref="AG59:AG63" si="1079">$AG$137*J59/100</f>
        <v>739.8922089</v>
      </c>
      <c r="AH59" s="303">
        <f t="shared" ref="AH59:AH63" si="1080">$AH$137*K59/100</f>
        <v>795.1530681</v>
      </c>
      <c r="AI59" s="303">
        <f t="shared" ref="AI59:AI63" si="1081">AG59+AH59</f>
        <v>1535.045277</v>
      </c>
      <c r="AJ59" s="345">
        <f t="shared" ref="AJ59:AJ63" si="1082">$AJ$137*J59/100</f>
        <v>592.9748983</v>
      </c>
      <c r="AK59" s="345">
        <f t="shared" ref="AK59:AK63" si="1083">$AK$137*K59/100</f>
        <v>635.426848</v>
      </c>
      <c r="AL59" s="303">
        <f t="shared" ref="AL59:AL63" si="1084">AJ59+AK59</f>
        <v>1228.401746</v>
      </c>
      <c r="AM59" s="304">
        <f t="shared" ref="AM59:AM63" si="1085">$AM$137*J59/100</f>
        <v>289.6764677</v>
      </c>
      <c r="AN59" s="304">
        <f t="shared" ref="AN59:AN63" si="1086">$AN$137*K59/100</f>
        <v>305.9837245</v>
      </c>
      <c r="AO59" s="304">
        <f t="shared" ref="AO59:AO63" si="1087">AM59+AN59</f>
        <v>595.6601923</v>
      </c>
      <c r="AP59" s="303">
        <f t="shared" ref="AP59:AP63" si="1088">$AP$137*J59/100</f>
        <v>142.7838346</v>
      </c>
      <c r="AQ59" s="303">
        <f t="shared" ref="AQ59:AQ63" si="1089">$AQ$137*K59/100</f>
        <v>150.3452319</v>
      </c>
      <c r="AR59" s="303">
        <f t="shared" ref="AR59:AR63" si="1090">AP59+AQ59</f>
        <v>293.1290665</v>
      </c>
      <c r="AS59" s="303">
        <f t="shared" ref="AS59:AS63" si="1091">$AS$137*J59/100</f>
        <v>141.9448006</v>
      </c>
      <c r="AT59" s="303">
        <f t="shared" ref="AT59:AT63" si="1092">$AT$137*K59/100</f>
        <v>149.5415431</v>
      </c>
      <c r="AU59" s="303">
        <f t="shared" ref="AU59:AU63" si="1093">AS59+AT59</f>
        <v>291.4863438</v>
      </c>
      <c r="AV59" s="303">
        <f t="shared" ref="AV59:AV63" si="1094">$AV$137*J59/100</f>
        <v>141.5006062</v>
      </c>
      <c r="AW59" s="303">
        <f t="shared" ref="AW59:AW63" si="1095">$AW$137*K59/100</f>
        <v>149.4722596</v>
      </c>
      <c r="AX59" s="303">
        <f t="shared" ref="AX59:AX63" si="1096">AV59+AW59</f>
        <v>290.9728658</v>
      </c>
      <c r="AY59" s="303">
        <f t="shared" ref="AY59:AZ59" si="1058">G59*AY134/100</f>
        <v>141.1797991</v>
      </c>
      <c r="AZ59" s="303">
        <f t="shared" si="1058"/>
        <v>149.7078236</v>
      </c>
      <c r="BA59" s="303">
        <f t="shared" ref="BA59:BA63" si="1098">AY59+AZ59</f>
        <v>290.8876227</v>
      </c>
      <c r="BB59" s="303">
        <f t="shared" ref="BB59:BB63" si="1099">$BB$137*J59/100</f>
        <v>140.5875399</v>
      </c>
      <c r="BC59" s="303">
        <f t="shared" ref="BC59:BC63" si="1100">$BC$137*K59/100</f>
        <v>149.5831132</v>
      </c>
      <c r="BD59" s="303">
        <f t="shared" ref="BD59:BD63" si="1101">BB59+BC59</f>
        <v>290.1706531</v>
      </c>
      <c r="BE59" s="303">
        <f t="shared" ref="BE59:BE63" si="1102">$BE$137*J59/100</f>
        <v>139.1068917</v>
      </c>
      <c r="BF59" s="303">
        <f t="shared" ref="BF59:BF63" si="1103">$BF$137*K59/100</f>
        <v>148.3498666</v>
      </c>
      <c r="BG59" s="303">
        <f t="shared" ref="BG59:BG63" si="1104">BE59+BF59</f>
        <v>287.4567584</v>
      </c>
      <c r="BH59" s="303">
        <f t="shared" ref="BH59:BH63" si="1105">$BH$137*J59/100</f>
        <v>1497.157356</v>
      </c>
      <c r="BI59" s="303">
        <f t="shared" ref="BI59:BI63" si="1106">$BI$137*K59/100</f>
        <v>1589.017463</v>
      </c>
      <c r="BJ59" s="303">
        <f t="shared" ref="BJ59:BJ63" si="1107">BH59+BI59</f>
        <v>3086.174819</v>
      </c>
      <c r="BK59" s="304">
        <f t="shared" ref="BK59:BK63" si="1108">$BK$137*J59/100</f>
        <v>1246.26153</v>
      </c>
      <c r="BL59" s="304">
        <f t="shared" ref="BL59:BL63" si="1109">$BL$137*K59/100</f>
        <v>1322.192782</v>
      </c>
      <c r="BM59" s="304">
        <f t="shared" ref="BM59:BM63" si="1110">BK59+BL59</f>
        <v>2568.454312</v>
      </c>
      <c r="BN59" s="303">
        <v>1196.0</v>
      </c>
      <c r="BO59" s="303">
        <v>888.0</v>
      </c>
      <c r="BP59" s="303">
        <f t="shared" ref="BP59:BP63" si="1111">BN59+BO59</f>
        <v>2084</v>
      </c>
      <c r="BQ59" s="303">
        <f t="shared" ref="BQ59:BQ63" si="1112">D59/F59*BS59</f>
        <v>1025.782109</v>
      </c>
      <c r="BR59" s="303">
        <f t="shared" ref="BR59:BR63" si="1113">E59/F59*BS59</f>
        <v>1119.311244</v>
      </c>
      <c r="BS59" s="303">
        <f t="shared" ref="BS59:BS63" si="1114">BP59/F59*L59</f>
        <v>2145.093353</v>
      </c>
      <c r="BT59" s="303">
        <f t="shared" ref="BT59:BU59" si="1059">G59*BT134/100</f>
        <v>1070.928114</v>
      </c>
      <c r="BU59" s="303">
        <f t="shared" si="1059"/>
        <v>1139.658428</v>
      </c>
      <c r="BV59" s="303">
        <f t="shared" ref="BV59:BV63" si="1116">BT59+BU59</f>
        <v>2210.586542</v>
      </c>
      <c r="BW59" s="303">
        <f t="shared" ref="BW59:BX59" si="1060">G59*BW134/100</f>
        <v>408.7452548</v>
      </c>
      <c r="BX59" s="303">
        <f t="shared" si="1060"/>
        <v>435.7101818</v>
      </c>
      <c r="BY59" s="303">
        <f t="shared" ref="BY59:BY63" si="1118">BW59+BX59</f>
        <v>844.4554366</v>
      </c>
      <c r="BZ59" s="303">
        <f t="shared" ref="BZ59:CA59" si="1061">G59*BZ134/100</f>
        <v>380.4155206</v>
      </c>
      <c r="CA59" s="303">
        <f t="shared" si="1061"/>
        <v>404.6573095</v>
      </c>
      <c r="CB59" s="303">
        <f t="shared" ref="CB59:CB63" si="1120">BZ59+CA59</f>
        <v>785.0728301</v>
      </c>
      <c r="CC59" s="303">
        <f t="shared" ref="CC59:CD59" si="1062">G59*CC134/100</f>
        <v>789.1607754</v>
      </c>
      <c r="CD59" s="303">
        <f t="shared" si="1062"/>
        <v>840.3674913</v>
      </c>
      <c r="CE59" s="303">
        <f t="shared" ref="CE59:CE63" si="1122">CC59+CD59</f>
        <v>1629.528267</v>
      </c>
      <c r="CF59" s="303">
        <f t="shared" ref="CF59:CF63" si="1123">$CF$137*J59/100</f>
        <v>5819.477713</v>
      </c>
      <c r="CG59" s="303">
        <f t="shared" ref="CG59:CG63" si="1124">$CG$137*K59/100</f>
        <v>6462.738754</v>
      </c>
      <c r="CH59" s="303">
        <f t="shared" ref="CH59:CH63" si="1125">CF59+CG59</f>
        <v>12282.21647</v>
      </c>
      <c r="CI59" s="303">
        <f t="shared" ref="CI59:CI63" si="1126">$CI$137*J59/100</f>
        <v>2650.483539</v>
      </c>
      <c r="CJ59" s="303">
        <f t="shared" ref="CJ59:CJ63" si="1127">$CJ$137*K59/100</f>
        <v>2821.834508</v>
      </c>
      <c r="CK59" s="303">
        <f t="shared" ref="CK59:CK63" si="1128">CI59+CJ59</f>
        <v>5472.318046</v>
      </c>
      <c r="CL59" s="303">
        <f t="shared" ref="CL59:CL63" si="1129">$CL$137*J59/100</f>
        <v>5089.320766</v>
      </c>
      <c r="CM59" s="303">
        <f t="shared" ref="CM59:CM63" si="1130">$CM$137*K59/100</f>
        <v>5658.606542</v>
      </c>
      <c r="CN59" s="303">
        <f t="shared" ref="CN59:CN63" si="1131">CL59+CM59</f>
        <v>10747.92731</v>
      </c>
      <c r="CO59" s="303">
        <f t="shared" ref="CO59:CO63" si="1132">$CO$137*J59/100</f>
        <v>225.9839207</v>
      </c>
      <c r="CP59" s="303">
        <f t="shared" ref="CP59:CP63" si="1133">$CP$137*K59/100</f>
        <v>267.79465</v>
      </c>
      <c r="CQ59" s="303">
        <f t="shared" ref="CQ59:CQ63" si="1134">CO59+CP59</f>
        <v>493.7785707</v>
      </c>
      <c r="CR59" s="303">
        <f t="shared" ref="CR59:CR63" si="1135">$CR$137*J59/100</f>
        <v>1722.006113</v>
      </c>
      <c r="CS59" s="303">
        <f t="shared" ref="CS59:CS63" si="1136">$CS$137*K59/100</f>
        <v>1895.91573</v>
      </c>
      <c r="CT59" s="303">
        <f t="shared" ref="CT59:CT63" si="1137">CR59+CS59</f>
        <v>3617.921843</v>
      </c>
      <c r="CU59" s="303">
        <f t="shared" ref="CU59:CU63" si="1138">$CU$137*J59/100</f>
        <v>2006.191844</v>
      </c>
      <c r="CV59" s="303">
        <f t="shared" ref="CV59:CV63" si="1139">$CV$137*K59/100</f>
        <v>2281.603212</v>
      </c>
      <c r="CW59" s="303">
        <f t="shared" ref="CW59:CW63" si="1140">CU59+CV59</f>
        <v>4287.795056</v>
      </c>
      <c r="CX59" s="303">
        <f t="shared" ref="CX59:CX63" si="1141">$CX$137*J59/100</f>
        <v>1270.470127</v>
      </c>
      <c r="CY59" s="303">
        <f t="shared" ref="CY59:CY63" si="1142">$CY$137*K59/100</f>
        <v>1392.820399</v>
      </c>
      <c r="CZ59" s="303">
        <f t="shared" ref="CZ59:CZ63" si="1143">CX59+CY59</f>
        <v>2663.290526</v>
      </c>
      <c r="DA59" s="303">
        <f t="shared" ref="DA59:DA63" si="1144">$DA$137*J59/100</f>
        <v>4998.668084</v>
      </c>
      <c r="DB59" s="303">
        <f t="shared" ref="DB59:DB63" si="1145">$DB$137*K59/100</f>
        <v>5570.339341</v>
      </c>
      <c r="DC59" s="303">
        <f t="shared" ref="DC59:DC63" si="1146">DA59+DB59</f>
        <v>10569.00743</v>
      </c>
      <c r="DD59" s="303">
        <f t="shared" ref="DD59:DD63" si="1147">$DD$137*J59/100</f>
        <v>5379.083605</v>
      </c>
      <c r="DE59" s="303">
        <f t="shared" ref="DE59:DE63" si="1148">$DE$137*K59/100</f>
        <v>5974.996651</v>
      </c>
      <c r="DF59" s="303">
        <f t="shared" ref="DF59:DF63" si="1149">DD59+DE59</f>
        <v>11354.08026</v>
      </c>
      <c r="DG59" s="303">
        <f t="shared" ref="DG59:DG63" si="1150">$DG$137*J59/100</f>
        <v>5439.062193</v>
      </c>
      <c r="DH59" s="303">
        <f t="shared" ref="DH59:DH63" si="1151">$DH$137*K59/100</f>
        <v>6058.081444</v>
      </c>
      <c r="DI59" s="303">
        <f t="shared" ref="DI59:DI63" si="1152">DG59+DH59</f>
        <v>11497.14364</v>
      </c>
      <c r="DJ59" s="303">
        <f t="shared" ref="DJ59:DJ63" si="1153">$DJ$137*J59/100</f>
        <v>1391.648838</v>
      </c>
      <c r="DK59" s="303">
        <f t="shared" ref="DK59:DK63" si="1154">$DK$137*K59/100</f>
        <v>1531.138013</v>
      </c>
      <c r="DL59" s="303">
        <f t="shared" ref="DL59:DL63" si="1155">DJ59+DK59</f>
        <v>2922.786851</v>
      </c>
      <c r="DM59" s="303">
        <f t="shared" ref="DM59:DM63" si="1156">$DM$137*J59/100</f>
        <v>440.3941086</v>
      </c>
      <c r="DN59" s="303">
        <f t="shared" ref="DN59:DN63" si="1157">$DN$137*K59/100</f>
        <v>487.7421031</v>
      </c>
      <c r="DO59" s="303">
        <f t="shared" ref="DO59:DO63" si="1158">DM59+DN59</f>
        <v>928.1362116</v>
      </c>
      <c r="DP59" s="303">
        <f t="shared" ref="DP59:DP63" si="1159">$DP$137*L59/100</f>
        <v>4821.384268</v>
      </c>
      <c r="DQ59" s="303">
        <f t="shared" ref="DQ59:DQ63" si="1160">$DQ$137*L59/100</f>
        <v>3950.111739</v>
      </c>
      <c r="DR59" s="303">
        <f t="shared" ref="DR59:DR63" si="1161">$DR$137*L59/100</f>
        <v>2908.901536</v>
      </c>
      <c r="DS59" s="303">
        <f t="shared" ref="DS59:DS63" si="1162">16*L59/100</f>
        <v>2674.243828</v>
      </c>
      <c r="DT59" s="303">
        <f t="shared" ref="DT59:DT63" si="1163">$DT$137*J59/100</f>
        <v>111.4928041</v>
      </c>
      <c r="DU59" s="303">
        <f t="shared" ref="DU59:DU63" si="1164">$DU$137*K59/100</f>
        <v>139.1351589</v>
      </c>
      <c r="DV59" s="303">
        <f t="shared" ref="DV59:DV63" si="1165">DT59+DU59</f>
        <v>250.627963</v>
      </c>
      <c r="DW59" s="303">
        <f>I59*DW135/100</f>
        <v>197.0872475</v>
      </c>
      <c r="DX59" s="303">
        <f>I59*DX135/100</f>
        <v>472.6037031</v>
      </c>
      <c r="DY59" s="303">
        <f t="shared" ref="DY59:DZ59" si="1063">1.48*CF59/100</f>
        <v>86.12827016</v>
      </c>
      <c r="DZ59" s="303">
        <f t="shared" si="1063"/>
        <v>95.64853356</v>
      </c>
      <c r="EA59" s="303">
        <f t="shared" ref="EA59:EA63" si="1167">DY59+DZ59</f>
        <v>181.7768037</v>
      </c>
      <c r="EB59" s="303">
        <f t="shared" ref="EB59:EC59" si="1064">19.74*CF59/100</f>
        <v>1148.764901</v>
      </c>
      <c r="EC59" s="303">
        <f t="shared" si="1064"/>
        <v>1275.74463</v>
      </c>
      <c r="ED59" s="303">
        <f t="shared" ref="ED59:ED63" si="1169">EB59+EC59</f>
        <v>2424.509531</v>
      </c>
      <c r="EE59" s="303"/>
      <c r="EF59" s="303">
        <f t="shared" ref="EF59:EF63" si="1170">$EF$137*L59/100</f>
        <v>19.6993143</v>
      </c>
      <c r="EG59" s="303">
        <f t="shared" ref="EG59:EG63" si="1171">L59*0.09/100</f>
        <v>15.04262153</v>
      </c>
      <c r="EH59" s="303">
        <f>I59*EH135/100</f>
        <v>97.24803029</v>
      </c>
      <c r="EI59" s="303">
        <f t="shared" ref="EI59:EI63" si="1172">0.0016*L59</f>
        <v>26.74243828</v>
      </c>
    </row>
    <row r="60" ht="14.25" customHeight="1">
      <c r="A60" s="39"/>
      <c r="B60" s="40">
        <v>2.0</v>
      </c>
      <c r="C60" s="65" t="s">
        <v>88</v>
      </c>
      <c r="D60" s="298">
        <v>6229.0</v>
      </c>
      <c r="E60" s="299">
        <v>6486.0</v>
      </c>
      <c r="F60" s="299">
        <v>12715.0</v>
      </c>
      <c r="G60" s="300">
        <f t="shared" ref="G60:I60" si="1065">D60/D132*100</f>
        <v>0.9898000855</v>
      </c>
      <c r="H60" s="300">
        <f t="shared" si="1065"/>
        <v>1.060717317</v>
      </c>
      <c r="I60" s="301">
        <f t="shared" si="1065"/>
        <v>1.024748709</v>
      </c>
      <c r="J60" s="302">
        <f t="shared" ref="J60:K60" si="1066">G60*J134/100</f>
        <v>6390.070168</v>
      </c>
      <c r="K60" s="302">
        <f t="shared" si="1066"/>
        <v>6696.690281</v>
      </c>
      <c r="L60" s="299">
        <f t="shared" si="1067"/>
        <v>13086.76045</v>
      </c>
      <c r="M60" s="303"/>
      <c r="N60" s="303"/>
      <c r="O60" s="303"/>
      <c r="P60" s="304">
        <f>I60*P134/100</f>
        <v>249.3111134</v>
      </c>
      <c r="Q60" s="304">
        <f>I60*Q134/100</f>
        <v>247.8354752</v>
      </c>
      <c r="R60" s="304">
        <f t="shared" ref="R60:S60" si="1068">G60*R134/100</f>
        <v>115.8084119</v>
      </c>
      <c r="S60" s="304">
        <f t="shared" si="1068"/>
        <v>121.3653444</v>
      </c>
      <c r="T60" s="303">
        <f t="shared" si="1069"/>
        <v>237.1737563</v>
      </c>
      <c r="U60" s="303">
        <f t="shared" ref="U60:V60" si="1070">G60*U134/100</f>
        <v>111.8800335</v>
      </c>
      <c r="V60" s="303">
        <f t="shared" si="1070"/>
        <v>116.4960503</v>
      </c>
      <c r="W60" s="303">
        <f t="shared" si="1071"/>
        <v>228.3760838</v>
      </c>
      <c r="X60" s="304">
        <f t="shared" ref="X60:Y60" si="1072">G60*X134/100</f>
        <v>117.8554962</v>
      </c>
      <c r="Y60" s="304">
        <f t="shared" si="1072"/>
        <v>122.2688851</v>
      </c>
      <c r="Z60" s="303">
        <f t="shared" si="1073"/>
        <v>240.1243813</v>
      </c>
      <c r="AA60" s="303">
        <f t="shared" ref="AA60:AB60" si="1074">G60*AA134/100</f>
        <v>237.0175285</v>
      </c>
      <c r="AB60" s="303">
        <f t="shared" si="1074"/>
        <v>245.195415</v>
      </c>
      <c r="AC60" s="303">
        <f t="shared" si="1075"/>
        <v>482.2129435</v>
      </c>
      <c r="AD60" s="303">
        <f t="shared" si="1076"/>
        <v>356.4863988</v>
      </c>
      <c r="AE60" s="303">
        <f t="shared" si="1077"/>
        <v>367.6870508</v>
      </c>
      <c r="AF60" s="303">
        <f t="shared" si="1078"/>
        <v>724.1734496</v>
      </c>
      <c r="AG60" s="303">
        <f t="shared" si="1079"/>
        <v>593.5336213</v>
      </c>
      <c r="AH60" s="303">
        <f t="shared" si="1080"/>
        <v>608.6820252</v>
      </c>
      <c r="AI60" s="303">
        <f t="shared" si="1081"/>
        <v>1202.215646</v>
      </c>
      <c r="AJ60" s="345">
        <f t="shared" si="1082"/>
        <v>475.6781251</v>
      </c>
      <c r="AK60" s="345">
        <f t="shared" si="1083"/>
        <v>486.4131401</v>
      </c>
      <c r="AL60" s="303">
        <f t="shared" si="1084"/>
        <v>962.0912652</v>
      </c>
      <c r="AM60" s="304">
        <f t="shared" si="1085"/>
        <v>232.3753661</v>
      </c>
      <c r="AN60" s="304">
        <f t="shared" si="1086"/>
        <v>234.2275979</v>
      </c>
      <c r="AO60" s="304">
        <f t="shared" si="1087"/>
        <v>466.602964</v>
      </c>
      <c r="AP60" s="303">
        <f t="shared" si="1088"/>
        <v>114.5396659</v>
      </c>
      <c r="AQ60" s="303">
        <f t="shared" si="1089"/>
        <v>115.0878289</v>
      </c>
      <c r="AR60" s="303">
        <f t="shared" si="1090"/>
        <v>229.6274948</v>
      </c>
      <c r="AS60" s="303">
        <f t="shared" si="1091"/>
        <v>113.8666018</v>
      </c>
      <c r="AT60" s="303">
        <f t="shared" si="1092"/>
        <v>114.4726129</v>
      </c>
      <c r="AU60" s="303">
        <f t="shared" si="1093"/>
        <v>228.3392147</v>
      </c>
      <c r="AV60" s="303">
        <f t="shared" si="1094"/>
        <v>113.5102738</v>
      </c>
      <c r="AW60" s="303">
        <f t="shared" si="1095"/>
        <v>114.419577</v>
      </c>
      <c r="AX60" s="303">
        <f t="shared" si="1096"/>
        <v>227.9298508</v>
      </c>
      <c r="AY60" s="303">
        <f t="shared" ref="AY60:AZ60" si="1097">G60*AY134/100</f>
        <v>113.2529258</v>
      </c>
      <c r="AZ60" s="303">
        <f t="shared" si="1097"/>
        <v>114.5998989</v>
      </c>
      <c r="BA60" s="303">
        <f t="shared" si="1098"/>
        <v>227.8528247</v>
      </c>
      <c r="BB60" s="303">
        <f t="shared" si="1099"/>
        <v>112.7778217</v>
      </c>
      <c r="BC60" s="303">
        <f t="shared" si="1100"/>
        <v>114.5044344</v>
      </c>
      <c r="BD60" s="303">
        <f t="shared" si="1101"/>
        <v>227.2822561</v>
      </c>
      <c r="BE60" s="303">
        <f t="shared" si="1102"/>
        <v>111.5900616</v>
      </c>
      <c r="BF60" s="303">
        <f t="shared" si="1103"/>
        <v>113.560396</v>
      </c>
      <c r="BG60" s="303">
        <f t="shared" si="1104"/>
        <v>225.1504576</v>
      </c>
      <c r="BH60" s="303">
        <f t="shared" si="1105"/>
        <v>1201.003628</v>
      </c>
      <c r="BI60" s="303">
        <f t="shared" si="1106"/>
        <v>1216.377583</v>
      </c>
      <c r="BJ60" s="303">
        <f t="shared" si="1107"/>
        <v>2417.381211</v>
      </c>
      <c r="BK60" s="304">
        <f t="shared" si="1108"/>
        <v>999.7376783</v>
      </c>
      <c r="BL60" s="304">
        <f t="shared" si="1109"/>
        <v>1012.125857</v>
      </c>
      <c r="BM60" s="304">
        <f t="shared" si="1110"/>
        <v>2011.863535</v>
      </c>
      <c r="BN60" s="303">
        <v>908.0</v>
      </c>
      <c r="BO60" s="303">
        <v>691.0</v>
      </c>
      <c r="BP60" s="303">
        <f t="shared" si="1111"/>
        <v>1599</v>
      </c>
      <c r="BQ60" s="303">
        <f t="shared" si="1112"/>
        <v>806.2434852</v>
      </c>
      <c r="BR60" s="303">
        <f t="shared" si="1113"/>
        <v>839.5079861</v>
      </c>
      <c r="BS60" s="303">
        <f t="shared" si="1114"/>
        <v>1645.751471</v>
      </c>
      <c r="BT60" s="303">
        <f t="shared" ref="BT60:BU60" si="1115">G60*BT134/100</f>
        <v>859.0870862</v>
      </c>
      <c r="BU60" s="303">
        <f t="shared" si="1115"/>
        <v>872.3975646</v>
      </c>
      <c r="BV60" s="303">
        <f t="shared" si="1116"/>
        <v>1731.484651</v>
      </c>
      <c r="BW60" s="303">
        <f t="shared" ref="BW60:BX60" si="1117">G60*BW134/100</f>
        <v>327.8910743</v>
      </c>
      <c r="BX60" s="303">
        <f t="shared" si="1117"/>
        <v>333.5319532</v>
      </c>
      <c r="BY60" s="303">
        <f t="shared" si="1118"/>
        <v>661.4230275</v>
      </c>
      <c r="BZ60" s="303">
        <f t="shared" ref="BZ60:CA60" si="1119">G60*BZ134/100</f>
        <v>305.1652644</v>
      </c>
      <c r="CA60" s="303">
        <f t="shared" si="1119"/>
        <v>309.7612781</v>
      </c>
      <c r="CB60" s="303">
        <f t="shared" si="1120"/>
        <v>614.9265425</v>
      </c>
      <c r="CC60" s="303">
        <f t="shared" ref="CC60:CD60" si="1121">G60*CC134/100</f>
        <v>633.0563387</v>
      </c>
      <c r="CD60" s="303">
        <f t="shared" si="1121"/>
        <v>643.2932313</v>
      </c>
      <c r="CE60" s="303">
        <f t="shared" si="1122"/>
        <v>1276.34957</v>
      </c>
      <c r="CF60" s="303">
        <f t="shared" si="1123"/>
        <v>4668.322817</v>
      </c>
      <c r="CG60" s="303">
        <f t="shared" si="1124"/>
        <v>4947.164352</v>
      </c>
      <c r="CH60" s="303">
        <f t="shared" si="1125"/>
        <v>9615.48717</v>
      </c>
      <c r="CI60" s="303">
        <f t="shared" si="1126"/>
        <v>2126.189564</v>
      </c>
      <c r="CJ60" s="303">
        <f t="shared" si="1127"/>
        <v>2160.087173</v>
      </c>
      <c r="CK60" s="303">
        <f t="shared" si="1128"/>
        <v>4286.276737</v>
      </c>
      <c r="CL60" s="303">
        <f t="shared" si="1129"/>
        <v>4082.598719</v>
      </c>
      <c r="CM60" s="303">
        <f t="shared" si="1130"/>
        <v>4331.608879</v>
      </c>
      <c r="CN60" s="303">
        <f t="shared" si="1131"/>
        <v>8414.207598</v>
      </c>
      <c r="CO60" s="303">
        <f t="shared" si="1132"/>
        <v>181.2818857</v>
      </c>
      <c r="CP60" s="303">
        <f t="shared" si="1133"/>
        <v>204.9942287</v>
      </c>
      <c r="CQ60" s="303">
        <f t="shared" si="1134"/>
        <v>386.2761143</v>
      </c>
      <c r="CR60" s="303">
        <f t="shared" si="1135"/>
        <v>1381.374897</v>
      </c>
      <c r="CS60" s="303">
        <f t="shared" si="1136"/>
        <v>1451.305255</v>
      </c>
      <c r="CT60" s="303">
        <f t="shared" si="1137"/>
        <v>2832.680152</v>
      </c>
      <c r="CU60" s="303">
        <f t="shared" si="1138"/>
        <v>1609.345653</v>
      </c>
      <c r="CV60" s="303">
        <f t="shared" si="1139"/>
        <v>1746.545313</v>
      </c>
      <c r="CW60" s="303">
        <f t="shared" si="1140"/>
        <v>3355.890966</v>
      </c>
      <c r="CX60" s="303">
        <f t="shared" si="1141"/>
        <v>1019.157556</v>
      </c>
      <c r="CY60" s="303">
        <f t="shared" si="1142"/>
        <v>1066.190618</v>
      </c>
      <c r="CZ60" s="303">
        <f t="shared" si="1143"/>
        <v>2085.348174</v>
      </c>
      <c r="DA60" s="303">
        <f t="shared" si="1144"/>
        <v>4009.878106</v>
      </c>
      <c r="DB60" s="303">
        <f t="shared" si="1145"/>
        <v>4264.041186</v>
      </c>
      <c r="DC60" s="303">
        <f t="shared" si="1146"/>
        <v>8273.919292</v>
      </c>
      <c r="DD60" s="303">
        <f t="shared" si="1147"/>
        <v>4315.043371</v>
      </c>
      <c r="DE60" s="303">
        <f t="shared" si="1148"/>
        <v>4573.802464</v>
      </c>
      <c r="DF60" s="303">
        <f t="shared" si="1149"/>
        <v>8888.845835</v>
      </c>
      <c r="DG60" s="303">
        <f t="shared" si="1150"/>
        <v>4363.157553</v>
      </c>
      <c r="DH60" s="303">
        <f t="shared" si="1151"/>
        <v>4637.403074</v>
      </c>
      <c r="DI60" s="303">
        <f t="shared" si="1152"/>
        <v>9000.560627</v>
      </c>
      <c r="DJ60" s="303">
        <f t="shared" si="1153"/>
        <v>1116.365822</v>
      </c>
      <c r="DK60" s="303">
        <f t="shared" si="1154"/>
        <v>1172.071421</v>
      </c>
      <c r="DL60" s="303">
        <f t="shared" si="1155"/>
        <v>2288.437243</v>
      </c>
      <c r="DM60" s="303">
        <f t="shared" si="1156"/>
        <v>353.2794465</v>
      </c>
      <c r="DN60" s="303">
        <f t="shared" si="1157"/>
        <v>373.3618884</v>
      </c>
      <c r="DO60" s="303">
        <f t="shared" si="1158"/>
        <v>726.6413349</v>
      </c>
      <c r="DP60" s="303">
        <f t="shared" si="1159"/>
        <v>3775.051492</v>
      </c>
      <c r="DQ60" s="303">
        <f t="shared" si="1160"/>
        <v>3092.861797</v>
      </c>
      <c r="DR60" s="303">
        <f t="shared" si="1161"/>
        <v>2277.614161</v>
      </c>
      <c r="DS60" s="303">
        <f t="shared" si="1162"/>
        <v>2093.881672</v>
      </c>
      <c r="DT60" s="303">
        <f t="shared" si="1163"/>
        <v>89.43833572</v>
      </c>
      <c r="DU60" s="303">
        <f t="shared" si="1164"/>
        <v>106.5066258</v>
      </c>
      <c r="DV60" s="303">
        <f t="shared" si="1165"/>
        <v>195.9449615</v>
      </c>
      <c r="DW60" s="303">
        <f>I60*DW135/100</f>
        <v>154.3271556</v>
      </c>
      <c r="DX60" s="303">
        <f>I60*DX135/100</f>
        <v>370.0675012</v>
      </c>
      <c r="DY60" s="303">
        <f t="shared" ref="DY60:DZ60" si="1166">1.48*CF60/100</f>
        <v>69.09117769</v>
      </c>
      <c r="DZ60" s="303">
        <f t="shared" si="1166"/>
        <v>73.21803241</v>
      </c>
      <c r="EA60" s="303">
        <f t="shared" si="1167"/>
        <v>142.3092101</v>
      </c>
      <c r="EB60" s="303">
        <f t="shared" ref="EB60:EC60" si="1168">19.74*CF60/100</f>
        <v>921.5269241</v>
      </c>
      <c r="EC60" s="303">
        <f t="shared" si="1168"/>
        <v>976.5702431</v>
      </c>
      <c r="ED60" s="303">
        <f t="shared" si="1169"/>
        <v>1898.097167</v>
      </c>
      <c r="EE60" s="303"/>
      <c r="EF60" s="303">
        <f t="shared" si="1170"/>
        <v>15.4241856</v>
      </c>
      <c r="EG60" s="303">
        <f t="shared" si="1171"/>
        <v>11.7780844</v>
      </c>
      <c r="EH60" s="303">
        <f>I60*EH135/100</f>
        <v>76.14907656</v>
      </c>
      <c r="EI60" s="303">
        <f t="shared" si="1172"/>
        <v>20.93881672</v>
      </c>
    </row>
    <row r="61" ht="14.25" customHeight="1">
      <c r="A61" s="39"/>
      <c r="B61" s="40">
        <v>3.0</v>
      </c>
      <c r="C61" s="65" t="s">
        <v>89</v>
      </c>
      <c r="D61" s="298">
        <v>4198.0</v>
      </c>
      <c r="E61" s="299">
        <v>4332.0</v>
      </c>
      <c r="F61" s="299">
        <v>8530.0</v>
      </c>
      <c r="G61" s="300">
        <f t="shared" ref="G61:I61" si="1173">D61/D132*100</f>
        <v>0.6670702776</v>
      </c>
      <c r="H61" s="300">
        <f t="shared" si="1173"/>
        <v>0.7084531942</v>
      </c>
      <c r="I61" s="301">
        <f t="shared" si="1173"/>
        <v>0.6874641358</v>
      </c>
      <c r="J61" s="302">
        <f t="shared" ref="J61:K61" si="1174">G61*J134/100</f>
        <v>4306.552346</v>
      </c>
      <c r="K61" s="302">
        <f t="shared" si="1174"/>
        <v>4472.720058</v>
      </c>
      <c r="L61" s="299">
        <f t="shared" si="1067"/>
        <v>8779.272404</v>
      </c>
      <c r="M61" s="303"/>
      <c r="N61" s="303"/>
      <c r="O61" s="303"/>
      <c r="P61" s="304">
        <f>I61*P134/100</f>
        <v>167.2531496</v>
      </c>
      <c r="Q61" s="304">
        <f>I61*Q134/100</f>
        <v>166.2632012</v>
      </c>
      <c r="R61" s="304">
        <f t="shared" ref="R61:S61" si="1175">G61*R134/100</f>
        <v>78.04843687</v>
      </c>
      <c r="S61" s="304">
        <f t="shared" si="1175"/>
        <v>81.05992474</v>
      </c>
      <c r="T61" s="303">
        <f t="shared" si="1069"/>
        <v>159.1083616</v>
      </c>
      <c r="U61" s="303">
        <f t="shared" ref="U61:V61" si="1176">G61*U134/100</f>
        <v>75.40092801</v>
      </c>
      <c r="V61" s="303">
        <f t="shared" si="1176"/>
        <v>77.80772276</v>
      </c>
      <c r="W61" s="303">
        <f t="shared" si="1071"/>
        <v>153.2086508</v>
      </c>
      <c r="X61" s="304">
        <f t="shared" ref="X61:Y61" si="1177">G61*X134/100</f>
        <v>79.42805795</v>
      </c>
      <c r="Y61" s="304">
        <f t="shared" si="1177"/>
        <v>81.66339969</v>
      </c>
      <c r="Z61" s="303">
        <f t="shared" si="1073"/>
        <v>161.0914576</v>
      </c>
      <c r="AA61" s="303">
        <f t="shared" ref="AA61:AB61" si="1178">G61*AA134/100</f>
        <v>159.7366487</v>
      </c>
      <c r="AB61" s="303">
        <f t="shared" si="1178"/>
        <v>163.7660404</v>
      </c>
      <c r="AC61" s="303">
        <f t="shared" si="1075"/>
        <v>323.502689</v>
      </c>
      <c r="AD61" s="303">
        <f t="shared" si="1076"/>
        <v>240.2520312</v>
      </c>
      <c r="AE61" s="303">
        <f t="shared" si="1077"/>
        <v>245.5782152</v>
      </c>
      <c r="AF61" s="303">
        <f t="shared" si="1078"/>
        <v>485.8302464</v>
      </c>
      <c r="AG61" s="303">
        <f t="shared" si="1079"/>
        <v>400.0086919</v>
      </c>
      <c r="AH61" s="303">
        <f t="shared" si="1080"/>
        <v>406.5387809</v>
      </c>
      <c r="AI61" s="303">
        <f t="shared" si="1081"/>
        <v>806.5474729</v>
      </c>
      <c r="AJ61" s="345">
        <f t="shared" si="1082"/>
        <v>320.580634</v>
      </c>
      <c r="AK61" s="345">
        <f t="shared" si="1083"/>
        <v>324.8753813</v>
      </c>
      <c r="AL61" s="303">
        <f t="shared" si="1084"/>
        <v>645.4560152</v>
      </c>
      <c r="AM61" s="304">
        <f t="shared" si="1085"/>
        <v>156.6080891</v>
      </c>
      <c r="AN61" s="304">
        <f t="shared" si="1086"/>
        <v>156.4406343</v>
      </c>
      <c r="AO61" s="304">
        <f t="shared" si="1087"/>
        <v>313.0487234</v>
      </c>
      <c r="AP61" s="303">
        <f t="shared" si="1088"/>
        <v>77.19337252</v>
      </c>
      <c r="AQ61" s="303">
        <f t="shared" si="1089"/>
        <v>76.86717157</v>
      </c>
      <c r="AR61" s="303">
        <f t="shared" si="1090"/>
        <v>154.0605441</v>
      </c>
      <c r="AS61" s="303">
        <f t="shared" si="1091"/>
        <v>76.73976473</v>
      </c>
      <c r="AT61" s="303">
        <f t="shared" si="1092"/>
        <v>76.45626872</v>
      </c>
      <c r="AU61" s="303">
        <f t="shared" si="1093"/>
        <v>153.1960334</v>
      </c>
      <c r="AV61" s="303">
        <f t="shared" si="1094"/>
        <v>76.49961943</v>
      </c>
      <c r="AW61" s="303">
        <f t="shared" si="1095"/>
        <v>76.42084606</v>
      </c>
      <c r="AX61" s="303">
        <f t="shared" si="1096"/>
        <v>152.9204655</v>
      </c>
      <c r="AY61" s="303">
        <f t="shared" ref="AY61:AZ61" si="1179">G61*AY134/100</f>
        <v>76.32618116</v>
      </c>
      <c r="AZ61" s="303">
        <f t="shared" si="1179"/>
        <v>76.5412831</v>
      </c>
      <c r="BA61" s="303">
        <f t="shared" si="1098"/>
        <v>152.8674643</v>
      </c>
      <c r="BB61" s="303">
        <f t="shared" si="1099"/>
        <v>76.00598742</v>
      </c>
      <c r="BC61" s="303">
        <f t="shared" si="1100"/>
        <v>76.47752231</v>
      </c>
      <c r="BD61" s="303">
        <f t="shared" si="1101"/>
        <v>152.4835097</v>
      </c>
      <c r="BE61" s="303">
        <f t="shared" si="1102"/>
        <v>75.20550309</v>
      </c>
      <c r="BF61" s="303">
        <f t="shared" si="1103"/>
        <v>75.84699897</v>
      </c>
      <c r="BG61" s="303">
        <f t="shared" si="1104"/>
        <v>151.0525021</v>
      </c>
      <c r="BH61" s="303">
        <f t="shared" si="1105"/>
        <v>809.4097334</v>
      </c>
      <c r="BI61" s="303">
        <f t="shared" si="1106"/>
        <v>812.4187004</v>
      </c>
      <c r="BJ61" s="303">
        <f t="shared" si="1107"/>
        <v>1621.828434</v>
      </c>
      <c r="BK61" s="304">
        <f t="shared" si="1108"/>
        <v>673.7676631</v>
      </c>
      <c r="BL61" s="304">
        <f t="shared" si="1109"/>
        <v>675.9989533</v>
      </c>
      <c r="BM61" s="304">
        <f t="shared" si="1110"/>
        <v>1349.766616</v>
      </c>
      <c r="BN61" s="303">
        <v>714.0</v>
      </c>
      <c r="BO61" s="303">
        <v>486.0</v>
      </c>
      <c r="BP61" s="303">
        <f t="shared" si="1111"/>
        <v>1200</v>
      </c>
      <c r="BQ61" s="303">
        <f t="shared" si="1112"/>
        <v>607.8328149</v>
      </c>
      <c r="BR61" s="303">
        <f t="shared" si="1113"/>
        <v>627.2348152</v>
      </c>
      <c r="BS61" s="303">
        <f t="shared" si="1114"/>
        <v>1235.06763</v>
      </c>
      <c r="BT61" s="303">
        <f t="shared" ref="BT61:BU61" si="1180">G61*BT134/100</f>
        <v>578.9769767</v>
      </c>
      <c r="BU61" s="303">
        <f t="shared" si="1180"/>
        <v>582.6744141</v>
      </c>
      <c r="BV61" s="303">
        <f t="shared" si="1116"/>
        <v>1161.651391</v>
      </c>
      <c r="BW61" s="303">
        <f t="shared" ref="BW61:BX61" si="1181">G61*BW134/100</f>
        <v>220.9803708</v>
      </c>
      <c r="BX61" s="303">
        <f t="shared" si="1181"/>
        <v>222.7660224</v>
      </c>
      <c r="BY61" s="303">
        <f t="shared" si="1118"/>
        <v>443.7463932</v>
      </c>
      <c r="BZ61" s="303">
        <f t="shared" ref="BZ61:CA61" si="1182">G61*BZ134/100</f>
        <v>205.6644373</v>
      </c>
      <c r="CA61" s="303">
        <f t="shared" si="1182"/>
        <v>206.8895863</v>
      </c>
      <c r="CB61" s="303">
        <f t="shared" si="1120"/>
        <v>412.5540236</v>
      </c>
      <c r="CC61" s="303">
        <f t="shared" ref="CC61:CD61" si="1183">G61*CC134/100</f>
        <v>426.6448081</v>
      </c>
      <c r="CD61" s="303">
        <f t="shared" si="1183"/>
        <v>429.6556087</v>
      </c>
      <c r="CE61" s="303">
        <f t="shared" si="1122"/>
        <v>856.3004168</v>
      </c>
      <c r="CF61" s="303">
        <f t="shared" si="1123"/>
        <v>3146.190269</v>
      </c>
      <c r="CG61" s="303">
        <f t="shared" si="1124"/>
        <v>3304.211529</v>
      </c>
      <c r="CH61" s="303">
        <f t="shared" si="1125"/>
        <v>6450.401798</v>
      </c>
      <c r="CI61" s="303">
        <f t="shared" si="1126"/>
        <v>1432.933663</v>
      </c>
      <c r="CJ61" s="303">
        <f t="shared" si="1127"/>
        <v>1442.722423</v>
      </c>
      <c r="CK61" s="303">
        <f t="shared" si="1128"/>
        <v>2875.656086</v>
      </c>
      <c r="CL61" s="303">
        <f t="shared" si="1129"/>
        <v>2751.444762</v>
      </c>
      <c r="CM61" s="303">
        <f t="shared" si="1130"/>
        <v>2893.081971</v>
      </c>
      <c r="CN61" s="303">
        <f t="shared" si="1131"/>
        <v>5644.526733</v>
      </c>
      <c r="CO61" s="303">
        <f t="shared" si="1132"/>
        <v>122.1739213</v>
      </c>
      <c r="CP61" s="303">
        <f t="shared" si="1133"/>
        <v>136.9156643</v>
      </c>
      <c r="CQ61" s="303">
        <f t="shared" si="1134"/>
        <v>259.0895856</v>
      </c>
      <c r="CR61" s="303">
        <f t="shared" si="1135"/>
        <v>930.9699501</v>
      </c>
      <c r="CS61" s="303">
        <f t="shared" si="1136"/>
        <v>969.3269139</v>
      </c>
      <c r="CT61" s="303">
        <f t="shared" si="1137"/>
        <v>1900.296864</v>
      </c>
      <c r="CU61" s="303">
        <f t="shared" si="1138"/>
        <v>1084.609576</v>
      </c>
      <c r="CV61" s="303">
        <f t="shared" si="1139"/>
        <v>1166.517776</v>
      </c>
      <c r="CW61" s="303">
        <f t="shared" si="1140"/>
        <v>2251.127352</v>
      </c>
      <c r="CX61" s="303">
        <f t="shared" si="1141"/>
        <v>686.855582</v>
      </c>
      <c r="CY61" s="303">
        <f t="shared" si="1142"/>
        <v>712.1088127</v>
      </c>
      <c r="CZ61" s="303">
        <f t="shared" si="1143"/>
        <v>1398.964395</v>
      </c>
      <c r="DA61" s="303">
        <f t="shared" si="1144"/>
        <v>2702.435108</v>
      </c>
      <c r="DB61" s="303">
        <f t="shared" si="1145"/>
        <v>2847.953502</v>
      </c>
      <c r="DC61" s="303">
        <f t="shared" si="1146"/>
        <v>5550.388611</v>
      </c>
      <c r="DD61" s="303">
        <f t="shared" si="1147"/>
        <v>2908.099546</v>
      </c>
      <c r="DE61" s="303">
        <f t="shared" si="1148"/>
        <v>3054.843089</v>
      </c>
      <c r="DF61" s="303">
        <f t="shared" si="1149"/>
        <v>5962.942634</v>
      </c>
      <c r="DG61" s="303">
        <f t="shared" si="1150"/>
        <v>2940.525832</v>
      </c>
      <c r="DH61" s="303">
        <f t="shared" si="1151"/>
        <v>3097.321942</v>
      </c>
      <c r="DI61" s="303">
        <f t="shared" si="1152"/>
        <v>6037.847774</v>
      </c>
      <c r="DJ61" s="303">
        <f t="shared" si="1153"/>
        <v>752.3685539</v>
      </c>
      <c r="DK61" s="303">
        <f t="shared" si="1154"/>
        <v>782.8266105</v>
      </c>
      <c r="DL61" s="303">
        <f t="shared" si="1155"/>
        <v>1535.195164</v>
      </c>
      <c r="DM61" s="303">
        <f t="shared" si="1156"/>
        <v>238.0907235</v>
      </c>
      <c r="DN61" s="303">
        <f t="shared" si="1157"/>
        <v>249.3684398</v>
      </c>
      <c r="DO61" s="303">
        <f t="shared" si="1158"/>
        <v>487.4591633</v>
      </c>
      <c r="DP61" s="303">
        <f t="shared" si="1159"/>
        <v>2532.498819</v>
      </c>
      <c r="DQ61" s="303">
        <f t="shared" si="1160"/>
        <v>2074.850864</v>
      </c>
      <c r="DR61" s="303">
        <f t="shared" si="1161"/>
        <v>1527.940794</v>
      </c>
      <c r="DS61" s="303">
        <f t="shared" si="1162"/>
        <v>1404.683585</v>
      </c>
      <c r="DT61" s="303">
        <f t="shared" si="1163"/>
        <v>60.27647028</v>
      </c>
      <c r="DU61" s="303">
        <f t="shared" si="1164"/>
        <v>71.13578523</v>
      </c>
      <c r="DV61" s="303">
        <f t="shared" si="1165"/>
        <v>131.4122555</v>
      </c>
      <c r="DW61" s="303">
        <f>I61*DW135/100</f>
        <v>103.5320989</v>
      </c>
      <c r="DX61" s="303">
        <f>I61*DX135/100</f>
        <v>248.2639234</v>
      </c>
      <c r="DY61" s="303">
        <f t="shared" ref="DY61:DZ61" si="1184">1.48*CF61/100</f>
        <v>46.56361598</v>
      </c>
      <c r="DZ61" s="303">
        <f t="shared" si="1184"/>
        <v>48.90233062</v>
      </c>
      <c r="EA61" s="303">
        <f t="shared" si="1167"/>
        <v>95.46594661</v>
      </c>
      <c r="EB61" s="303">
        <f t="shared" ref="EB61:EC61" si="1185">19.74*CF61/100</f>
        <v>621.0579591</v>
      </c>
      <c r="EC61" s="303">
        <f t="shared" si="1185"/>
        <v>652.2513557</v>
      </c>
      <c r="ED61" s="303">
        <f t="shared" si="1169"/>
        <v>1273.309315</v>
      </c>
      <c r="EE61" s="303"/>
      <c r="EF61" s="303">
        <f t="shared" si="1170"/>
        <v>10.34733749</v>
      </c>
      <c r="EG61" s="303">
        <f t="shared" si="1171"/>
        <v>7.901345164</v>
      </c>
      <c r="EH61" s="303">
        <f>I61*EH135/100</f>
        <v>51.08545993</v>
      </c>
      <c r="EI61" s="303">
        <f t="shared" si="1172"/>
        <v>14.04683585</v>
      </c>
    </row>
    <row r="62" ht="14.25" customHeight="1">
      <c r="A62" s="39"/>
      <c r="B62" s="40">
        <v>4.0</v>
      </c>
      <c r="C62" s="65" t="s">
        <v>90</v>
      </c>
      <c r="D62" s="298">
        <v>12668.0</v>
      </c>
      <c r="E62" s="299">
        <v>13018.0</v>
      </c>
      <c r="F62" s="299">
        <v>25686.0</v>
      </c>
      <c r="G62" s="300">
        <f t="shared" ref="G62:I62" si="1186">D62/D132*100</f>
        <v>2.012969575</v>
      </c>
      <c r="H62" s="300">
        <f t="shared" si="1186"/>
        <v>2.128957452</v>
      </c>
      <c r="I62" s="301">
        <f t="shared" si="1186"/>
        <v>2.070129401</v>
      </c>
      <c r="J62" s="302">
        <f t="shared" ref="J62:K62" si="1187">G62*J134/100</f>
        <v>12995.57054</v>
      </c>
      <c r="K62" s="302">
        <f t="shared" si="1187"/>
        <v>13440.87482</v>
      </c>
      <c r="L62" s="299">
        <f t="shared" si="1067"/>
        <v>26436.44536</v>
      </c>
      <c r="M62" s="303"/>
      <c r="N62" s="303"/>
      <c r="O62" s="303"/>
      <c r="P62" s="304">
        <f>I62*P134/100</f>
        <v>503.641782</v>
      </c>
      <c r="Q62" s="304">
        <f>I62*Q134/100</f>
        <v>500.6607957</v>
      </c>
      <c r="R62" s="304">
        <f t="shared" ref="R62:S62" si="1188">G62*R134/100</f>
        <v>235.5211049</v>
      </c>
      <c r="S62" s="304">
        <f t="shared" si="1188"/>
        <v>243.5914359</v>
      </c>
      <c r="T62" s="303">
        <f t="shared" si="1069"/>
        <v>479.1125408</v>
      </c>
      <c r="U62" s="303">
        <f t="shared" ref="U62:V62" si="1189">G62*U134/100</f>
        <v>227.5319095</v>
      </c>
      <c r="V62" s="303">
        <f t="shared" si="1189"/>
        <v>233.8183137</v>
      </c>
      <c r="W62" s="303">
        <f t="shared" si="1071"/>
        <v>461.3502232</v>
      </c>
      <c r="X62" s="304">
        <f t="shared" ref="X62:Y62" si="1190">G62*X134/100</f>
        <v>239.6842873</v>
      </c>
      <c r="Y62" s="304">
        <f t="shared" si="1190"/>
        <v>245.4049255</v>
      </c>
      <c r="Z62" s="303">
        <f t="shared" si="1073"/>
        <v>485.0892128</v>
      </c>
      <c r="AA62" s="303">
        <f t="shared" ref="AA62:AB62" si="1191">G62*AA134/100</f>
        <v>482.0256944</v>
      </c>
      <c r="AB62" s="303">
        <f t="shared" si="1191"/>
        <v>492.1298046</v>
      </c>
      <c r="AC62" s="303">
        <f t="shared" si="1075"/>
        <v>974.155499</v>
      </c>
      <c r="AD62" s="303">
        <f t="shared" si="1076"/>
        <v>724.9911221</v>
      </c>
      <c r="AE62" s="303">
        <f t="shared" si="1077"/>
        <v>737.9818111</v>
      </c>
      <c r="AF62" s="303">
        <f t="shared" si="1078"/>
        <v>1462.972933</v>
      </c>
      <c r="AG62" s="303">
        <f t="shared" si="1079"/>
        <v>1207.077206</v>
      </c>
      <c r="AH62" s="303">
        <f t="shared" si="1080"/>
        <v>1221.680944</v>
      </c>
      <c r="AI62" s="303">
        <f t="shared" si="1081"/>
        <v>2428.75815</v>
      </c>
      <c r="AJ62" s="345">
        <f t="shared" si="1082"/>
        <v>967.3929184</v>
      </c>
      <c r="AK62" s="345">
        <f t="shared" si="1083"/>
        <v>976.2760187</v>
      </c>
      <c r="AL62" s="303">
        <f t="shared" si="1084"/>
        <v>1943.668937</v>
      </c>
      <c r="AM62" s="304">
        <f t="shared" si="1085"/>
        <v>472.5848671</v>
      </c>
      <c r="AN62" s="304">
        <f t="shared" si="1086"/>
        <v>470.1163845</v>
      </c>
      <c r="AO62" s="304">
        <f t="shared" si="1087"/>
        <v>942.7012517</v>
      </c>
      <c r="AP62" s="303">
        <f t="shared" si="1088"/>
        <v>232.9408392</v>
      </c>
      <c r="AQ62" s="303">
        <f t="shared" si="1089"/>
        <v>230.9918835</v>
      </c>
      <c r="AR62" s="303">
        <f t="shared" si="1090"/>
        <v>463.9327228</v>
      </c>
      <c r="AS62" s="303">
        <f t="shared" si="1091"/>
        <v>231.5720199</v>
      </c>
      <c r="AT62" s="303">
        <f t="shared" si="1092"/>
        <v>229.7570882</v>
      </c>
      <c r="AU62" s="303">
        <f t="shared" si="1093"/>
        <v>461.3291081</v>
      </c>
      <c r="AV62" s="303">
        <f t="shared" si="1094"/>
        <v>230.8473509</v>
      </c>
      <c r="AW62" s="303">
        <f t="shared" si="1095"/>
        <v>229.6506403</v>
      </c>
      <c r="AX62" s="303">
        <f t="shared" si="1096"/>
        <v>460.4979912</v>
      </c>
      <c r="AY62" s="303">
        <f t="shared" ref="AY62:AZ62" si="1192">G62*AY134/100</f>
        <v>230.3239788</v>
      </c>
      <c r="AZ62" s="303">
        <f t="shared" si="1192"/>
        <v>230.0125631</v>
      </c>
      <c r="BA62" s="303">
        <f t="shared" si="1098"/>
        <v>460.3365419</v>
      </c>
      <c r="BB62" s="303">
        <f t="shared" si="1099"/>
        <v>229.3577534</v>
      </c>
      <c r="BC62" s="303">
        <f t="shared" si="1100"/>
        <v>229.8209569</v>
      </c>
      <c r="BD62" s="303">
        <f t="shared" si="1101"/>
        <v>459.1787103</v>
      </c>
      <c r="BE62" s="303">
        <f t="shared" si="1102"/>
        <v>226.9421899</v>
      </c>
      <c r="BF62" s="303">
        <f t="shared" si="1103"/>
        <v>227.9261848</v>
      </c>
      <c r="BG62" s="303">
        <f t="shared" si="1104"/>
        <v>454.8683747</v>
      </c>
      <c r="BH62" s="303">
        <f t="shared" si="1105"/>
        <v>2442.497023</v>
      </c>
      <c r="BI62" s="303">
        <f t="shared" si="1106"/>
        <v>2441.381958</v>
      </c>
      <c r="BJ62" s="303">
        <f t="shared" si="1107"/>
        <v>4883.878981</v>
      </c>
      <c r="BK62" s="304">
        <f t="shared" si="1108"/>
        <v>2033.17979</v>
      </c>
      <c r="BL62" s="304">
        <f t="shared" si="1109"/>
        <v>2031.429911</v>
      </c>
      <c r="BM62" s="304">
        <f t="shared" si="1110"/>
        <v>4064.609701</v>
      </c>
      <c r="BN62" s="303">
        <v>2306.0</v>
      </c>
      <c r="BO62" s="303">
        <v>1715.0</v>
      </c>
      <c r="BP62" s="303">
        <f t="shared" si="1111"/>
        <v>4021</v>
      </c>
      <c r="BQ62" s="303">
        <f t="shared" si="1112"/>
        <v>2041.04336</v>
      </c>
      <c r="BR62" s="303">
        <f t="shared" si="1113"/>
        <v>2097.434674</v>
      </c>
      <c r="BS62" s="303">
        <f t="shared" si="1114"/>
        <v>4138.478034</v>
      </c>
      <c r="BT62" s="303">
        <f t="shared" ref="BT62:BU62" si="1193">G62*BT134/100</f>
        <v>1747.136813</v>
      </c>
      <c r="BU62" s="303">
        <f t="shared" si="1193"/>
        <v>1750.982346</v>
      </c>
      <c r="BV62" s="303">
        <f t="shared" si="1116"/>
        <v>3498.119159</v>
      </c>
      <c r="BW62" s="303">
        <f t="shared" ref="BW62:BX62" si="1194">G62*BW134/100</f>
        <v>666.8364311</v>
      </c>
      <c r="BX62" s="303">
        <f t="shared" si="1194"/>
        <v>669.4293812</v>
      </c>
      <c r="BY62" s="303">
        <f t="shared" si="1118"/>
        <v>1336.265812</v>
      </c>
      <c r="BZ62" s="303">
        <f t="shared" ref="BZ62:CA62" si="1195">G62*BZ134/100</f>
        <v>620.6186497</v>
      </c>
      <c r="CA62" s="303">
        <f t="shared" si="1195"/>
        <v>621.7194447</v>
      </c>
      <c r="CB62" s="303">
        <f t="shared" si="1120"/>
        <v>1242.338094</v>
      </c>
      <c r="CC62" s="303">
        <f t="shared" ref="CC62:CD62" si="1196">G62*CC134/100</f>
        <v>1287.455081</v>
      </c>
      <c r="CD62" s="303">
        <f t="shared" si="1196"/>
        <v>1291.148826</v>
      </c>
      <c r="CE62" s="303">
        <f t="shared" si="1122"/>
        <v>2578.603907</v>
      </c>
      <c r="CF62" s="303">
        <f t="shared" si="1123"/>
        <v>9494.030093</v>
      </c>
      <c r="CG62" s="303">
        <f t="shared" si="1124"/>
        <v>9929.414977</v>
      </c>
      <c r="CH62" s="303">
        <f t="shared" si="1125"/>
        <v>19423.44507</v>
      </c>
      <c r="CI62" s="303">
        <f t="shared" si="1126"/>
        <v>4324.059944</v>
      </c>
      <c r="CJ62" s="303">
        <f t="shared" si="1127"/>
        <v>4335.494113</v>
      </c>
      <c r="CK62" s="303">
        <f t="shared" si="1128"/>
        <v>8659.554058</v>
      </c>
      <c r="CL62" s="303">
        <f t="shared" si="1129"/>
        <v>8302.835217</v>
      </c>
      <c r="CM62" s="303">
        <f t="shared" si="1130"/>
        <v>8693.938388</v>
      </c>
      <c r="CN62" s="303">
        <f t="shared" si="1131"/>
        <v>16996.77361</v>
      </c>
      <c r="CO62" s="303">
        <f t="shared" si="1132"/>
        <v>368.6753777</v>
      </c>
      <c r="CP62" s="303">
        <f t="shared" si="1133"/>
        <v>411.4423172</v>
      </c>
      <c r="CQ62" s="303">
        <f t="shared" si="1134"/>
        <v>780.1176948</v>
      </c>
      <c r="CR62" s="303">
        <f t="shared" si="1135"/>
        <v>2809.320469</v>
      </c>
      <c r="CS62" s="303">
        <f t="shared" si="1136"/>
        <v>2912.903454</v>
      </c>
      <c r="CT62" s="303">
        <f t="shared" si="1137"/>
        <v>5722.223923</v>
      </c>
      <c r="CU62" s="303">
        <f t="shared" si="1138"/>
        <v>3272.947621</v>
      </c>
      <c r="CV62" s="303">
        <f t="shared" si="1139"/>
        <v>3505.477472</v>
      </c>
      <c r="CW62" s="303">
        <f t="shared" si="1140"/>
        <v>6778.425093</v>
      </c>
      <c r="CX62" s="303">
        <f t="shared" si="1141"/>
        <v>2072.674253</v>
      </c>
      <c r="CY62" s="303">
        <f t="shared" si="1142"/>
        <v>2139.942872</v>
      </c>
      <c r="CZ62" s="303">
        <f t="shared" si="1143"/>
        <v>4212.617125</v>
      </c>
      <c r="DA62" s="303">
        <f t="shared" si="1144"/>
        <v>8154.942342</v>
      </c>
      <c r="DB62" s="303">
        <f t="shared" si="1145"/>
        <v>8558.323798</v>
      </c>
      <c r="DC62" s="303">
        <f t="shared" si="1146"/>
        <v>16713.26614</v>
      </c>
      <c r="DD62" s="303">
        <f t="shared" si="1147"/>
        <v>8775.560992</v>
      </c>
      <c r="DE62" s="303">
        <f t="shared" si="1148"/>
        <v>9180.043243</v>
      </c>
      <c r="DF62" s="303">
        <f t="shared" si="1149"/>
        <v>17955.60424</v>
      </c>
      <c r="DG62" s="303">
        <f t="shared" si="1150"/>
        <v>8873.411443</v>
      </c>
      <c r="DH62" s="303">
        <f t="shared" si="1151"/>
        <v>9307.695532</v>
      </c>
      <c r="DI62" s="303">
        <f t="shared" si="1152"/>
        <v>18181.10698</v>
      </c>
      <c r="DJ62" s="303">
        <f t="shared" si="1153"/>
        <v>2270.367995</v>
      </c>
      <c r="DK62" s="303">
        <f t="shared" si="1154"/>
        <v>2352.455405</v>
      </c>
      <c r="DL62" s="303">
        <f t="shared" si="1155"/>
        <v>4622.8234</v>
      </c>
      <c r="DM62" s="303">
        <f t="shared" si="1156"/>
        <v>718.4691007</v>
      </c>
      <c r="DN62" s="303">
        <f t="shared" si="1157"/>
        <v>749.3717335</v>
      </c>
      <c r="DO62" s="303">
        <f t="shared" si="1158"/>
        <v>1467.840834</v>
      </c>
      <c r="DP62" s="303">
        <f t="shared" si="1159"/>
        <v>7625.947068</v>
      </c>
      <c r="DQ62" s="303">
        <f t="shared" si="1160"/>
        <v>6247.861891</v>
      </c>
      <c r="DR62" s="303">
        <f t="shared" si="1161"/>
        <v>4600.987582</v>
      </c>
      <c r="DS62" s="303">
        <f t="shared" si="1162"/>
        <v>4229.831257</v>
      </c>
      <c r="DT62" s="303">
        <f t="shared" si="1163"/>
        <v>181.8919308</v>
      </c>
      <c r="DU62" s="303">
        <f t="shared" si="1164"/>
        <v>213.7686177</v>
      </c>
      <c r="DV62" s="303">
        <f t="shared" si="1165"/>
        <v>395.6605485</v>
      </c>
      <c r="DW62" s="303">
        <f>I62*DW135/100</f>
        <v>311.7614878</v>
      </c>
      <c r="DX62" s="303">
        <f>I62*DX135/100</f>
        <v>747.5858307</v>
      </c>
      <c r="DY62" s="303">
        <f t="shared" ref="DY62:DZ62" si="1197">1.48*CF62/100</f>
        <v>140.5116454</v>
      </c>
      <c r="DZ62" s="303">
        <f t="shared" si="1197"/>
        <v>146.9553417</v>
      </c>
      <c r="EA62" s="303">
        <f t="shared" si="1167"/>
        <v>287.466987</v>
      </c>
      <c r="EB62" s="303">
        <f t="shared" ref="EB62:EC62" si="1198">19.74*CF62/100</f>
        <v>1874.12154</v>
      </c>
      <c r="EC62" s="303">
        <f t="shared" si="1198"/>
        <v>1960.066516</v>
      </c>
      <c r="ED62" s="303">
        <f t="shared" si="1169"/>
        <v>3834.188057</v>
      </c>
      <c r="EE62" s="303"/>
      <c r="EF62" s="303">
        <f t="shared" si="1170"/>
        <v>31.15825658</v>
      </c>
      <c r="EG62" s="303">
        <f t="shared" si="1171"/>
        <v>23.79280082</v>
      </c>
      <c r="EH62" s="303">
        <f>I62*EH135/100</f>
        <v>153.8313158</v>
      </c>
      <c r="EI62" s="303">
        <f t="shared" si="1172"/>
        <v>42.29831257</v>
      </c>
    </row>
    <row r="63" ht="14.25" customHeight="1">
      <c r="A63" s="39"/>
      <c r="B63" s="40">
        <v>5.0</v>
      </c>
      <c r="C63" s="65" t="s">
        <v>91</v>
      </c>
      <c r="D63" s="298">
        <v>13695.0</v>
      </c>
      <c r="E63" s="299">
        <v>12974.0</v>
      </c>
      <c r="F63" s="299">
        <v>26669.0</v>
      </c>
      <c r="G63" s="300">
        <f t="shared" ref="G63:I63" si="1199">D63/D132*100</f>
        <v>2.176161851</v>
      </c>
      <c r="H63" s="300">
        <f t="shared" si="1199"/>
        <v>2.121761713</v>
      </c>
      <c r="I63" s="301">
        <f t="shared" si="1199"/>
        <v>2.149352994</v>
      </c>
      <c r="J63" s="302">
        <f t="shared" ref="J63:K63" si="1200">G63*J134/100</f>
        <v>14049.12682</v>
      </c>
      <c r="K63" s="302">
        <f t="shared" si="1200"/>
        <v>13395.44553</v>
      </c>
      <c r="L63" s="299">
        <f t="shared" si="1067"/>
        <v>27444.57235</v>
      </c>
      <c r="M63" s="303"/>
      <c r="N63" s="303"/>
      <c r="O63" s="303"/>
      <c r="P63" s="304">
        <f>I63*P134/100</f>
        <v>522.9160899</v>
      </c>
      <c r="Q63" s="304">
        <f>I63*Q134/100</f>
        <v>519.8210216</v>
      </c>
      <c r="R63" s="304">
        <f t="shared" ref="R63:S63" si="1201">G63*R134/100</f>
        <v>254.6148983</v>
      </c>
      <c r="S63" s="304">
        <f t="shared" si="1201"/>
        <v>242.7681126</v>
      </c>
      <c r="T63" s="303">
        <f t="shared" si="1069"/>
        <v>497.3830108</v>
      </c>
      <c r="U63" s="303">
        <f t="shared" ref="U63:V63" si="1202">G63*U134/100</f>
        <v>245.9780155</v>
      </c>
      <c r="V63" s="303">
        <f t="shared" si="1202"/>
        <v>233.0280229</v>
      </c>
      <c r="W63" s="303">
        <f t="shared" si="1071"/>
        <v>479.0060384</v>
      </c>
      <c r="X63" s="304">
        <f t="shared" ref="X63:Y63" si="1203">G63*X134/100</f>
        <v>259.1155916</v>
      </c>
      <c r="Y63" s="304">
        <f t="shared" si="1203"/>
        <v>244.5754727</v>
      </c>
      <c r="Z63" s="303">
        <f t="shared" si="1073"/>
        <v>503.6910643</v>
      </c>
      <c r="AA63" s="303">
        <f t="shared" ref="AA63:AB63" si="1204">G63*AA134/100</f>
        <v>521.1037169</v>
      </c>
      <c r="AB63" s="303">
        <f t="shared" si="1204"/>
        <v>490.4664376</v>
      </c>
      <c r="AC63" s="303">
        <f t="shared" si="1075"/>
        <v>1011.570154</v>
      </c>
      <c r="AD63" s="303">
        <f t="shared" si="1076"/>
        <v>783.7664523</v>
      </c>
      <c r="AE63" s="303">
        <f t="shared" si="1077"/>
        <v>735.4874802</v>
      </c>
      <c r="AF63" s="303">
        <f t="shared" si="1078"/>
        <v>1519.253933</v>
      </c>
      <c r="AG63" s="303">
        <f t="shared" si="1079"/>
        <v>1304.935454</v>
      </c>
      <c r="AH63" s="303">
        <f t="shared" si="1080"/>
        <v>1217.551741</v>
      </c>
      <c r="AI63" s="303">
        <f t="shared" si="1081"/>
        <v>2522.487195</v>
      </c>
      <c r="AJ63" s="345">
        <f t="shared" si="1082"/>
        <v>1045.819862</v>
      </c>
      <c r="AK63" s="345">
        <f t="shared" si="1083"/>
        <v>972.9762688</v>
      </c>
      <c r="AL63" s="303">
        <f t="shared" si="1084"/>
        <v>2018.796131</v>
      </c>
      <c r="AM63" s="304">
        <f t="shared" si="1085"/>
        <v>510.8975178</v>
      </c>
      <c r="AN63" s="304">
        <f t="shared" si="1086"/>
        <v>468.5274215</v>
      </c>
      <c r="AO63" s="304">
        <f t="shared" si="1087"/>
        <v>979.4249393</v>
      </c>
      <c r="AP63" s="303">
        <f t="shared" si="1088"/>
        <v>251.8254494</v>
      </c>
      <c r="AQ63" s="303">
        <f t="shared" si="1089"/>
        <v>230.2111459</v>
      </c>
      <c r="AR63" s="303">
        <f t="shared" si="1090"/>
        <v>482.0365953</v>
      </c>
      <c r="AS63" s="303">
        <f t="shared" si="1091"/>
        <v>250.3456594</v>
      </c>
      <c r="AT63" s="303">
        <f t="shared" si="1092"/>
        <v>228.9805241</v>
      </c>
      <c r="AU63" s="303">
        <f t="shared" si="1093"/>
        <v>479.3261834</v>
      </c>
      <c r="AV63" s="303">
        <f t="shared" si="1094"/>
        <v>249.5622411</v>
      </c>
      <c r="AW63" s="303">
        <f t="shared" si="1095"/>
        <v>228.874436</v>
      </c>
      <c r="AX63" s="303">
        <f t="shared" si="1096"/>
        <v>478.4366771</v>
      </c>
      <c r="AY63" s="303">
        <f t="shared" ref="AY63:AZ63" si="1205">G63*AY134/100</f>
        <v>248.996439</v>
      </c>
      <c r="AZ63" s="303">
        <f t="shared" si="1205"/>
        <v>229.2351355</v>
      </c>
      <c r="BA63" s="303">
        <f t="shared" si="1098"/>
        <v>478.2315745</v>
      </c>
      <c r="BB63" s="303">
        <f t="shared" si="1099"/>
        <v>247.9518813</v>
      </c>
      <c r="BC63" s="303">
        <f t="shared" si="1100"/>
        <v>229.0441769</v>
      </c>
      <c r="BD63" s="303">
        <f t="shared" si="1101"/>
        <v>476.9960582</v>
      </c>
      <c r="BE63" s="303">
        <f t="shared" si="1102"/>
        <v>245.3404871</v>
      </c>
      <c r="BF63" s="303">
        <f t="shared" si="1103"/>
        <v>227.155809</v>
      </c>
      <c r="BG63" s="303">
        <f t="shared" si="1104"/>
        <v>472.4962961</v>
      </c>
      <c r="BH63" s="303">
        <f t="shared" si="1105"/>
        <v>2640.511267</v>
      </c>
      <c r="BI63" s="303">
        <f t="shared" si="1106"/>
        <v>2433.130245</v>
      </c>
      <c r="BJ63" s="303">
        <f t="shared" si="1107"/>
        <v>5073.641511</v>
      </c>
      <c r="BK63" s="304">
        <f t="shared" si="1108"/>
        <v>2198.010516</v>
      </c>
      <c r="BL63" s="304">
        <f t="shared" si="1109"/>
        <v>2024.563809</v>
      </c>
      <c r="BM63" s="304">
        <f t="shared" si="1110"/>
        <v>4222.574325</v>
      </c>
      <c r="BN63" s="303">
        <v>2607.0</v>
      </c>
      <c r="BO63" s="303">
        <v>1917.0</v>
      </c>
      <c r="BP63" s="303">
        <f t="shared" si="1111"/>
        <v>4524</v>
      </c>
      <c r="BQ63" s="303">
        <f t="shared" si="1112"/>
        <v>2390.714072</v>
      </c>
      <c r="BR63" s="303">
        <f t="shared" si="1113"/>
        <v>2264.850265</v>
      </c>
      <c r="BS63" s="303">
        <f t="shared" si="1114"/>
        <v>4655.564337</v>
      </c>
      <c r="BT63" s="303">
        <f t="shared" ref="BT63:BU63" si="1206">G63*BT134/100</f>
        <v>1888.777917</v>
      </c>
      <c r="BU63" s="303">
        <f t="shared" si="1206"/>
        <v>1745.064139</v>
      </c>
      <c r="BV63" s="303">
        <f t="shared" si="1116"/>
        <v>3633.842056</v>
      </c>
      <c r="BW63" s="303">
        <f t="shared" ref="BW63:BX63" si="1207">G63*BW134/100</f>
        <v>720.8971364</v>
      </c>
      <c r="BX63" s="303">
        <f t="shared" si="1207"/>
        <v>667.1667531</v>
      </c>
      <c r="BY63" s="303">
        <f t="shared" si="1118"/>
        <v>1388.063889</v>
      </c>
      <c r="BZ63" s="303">
        <f t="shared" ref="BZ63:CA63" si="1208">G63*BZ134/100</f>
        <v>670.9324603</v>
      </c>
      <c r="CA63" s="303">
        <f t="shared" si="1208"/>
        <v>619.6180731</v>
      </c>
      <c r="CB63" s="303">
        <f t="shared" si="1120"/>
        <v>1290.550533</v>
      </c>
      <c r="CC63" s="303">
        <f t="shared" ref="CC63:CD63" si="1209">G63*CC134/100</f>
        <v>1391.829597</v>
      </c>
      <c r="CD63" s="303">
        <f t="shared" si="1209"/>
        <v>1286.784826</v>
      </c>
      <c r="CE63" s="303">
        <f t="shared" si="1122"/>
        <v>2678.614423</v>
      </c>
      <c r="CF63" s="303">
        <f t="shared" si="1123"/>
        <v>10263.71504</v>
      </c>
      <c r="CG63" s="303">
        <f t="shared" si="1124"/>
        <v>9895.854195</v>
      </c>
      <c r="CH63" s="303">
        <f t="shared" si="1125"/>
        <v>20159.56923</v>
      </c>
      <c r="CI63" s="303">
        <f t="shared" si="1126"/>
        <v>4674.613272</v>
      </c>
      <c r="CJ63" s="303">
        <f t="shared" si="1127"/>
        <v>4320.840423</v>
      </c>
      <c r="CK63" s="303">
        <f t="shared" si="1128"/>
        <v>8995.453695</v>
      </c>
      <c r="CL63" s="303">
        <f t="shared" si="1129"/>
        <v>8975.949503</v>
      </c>
      <c r="CM63" s="303">
        <f t="shared" si="1130"/>
        <v>8664.553437</v>
      </c>
      <c r="CN63" s="303">
        <f t="shared" si="1131"/>
        <v>17640.50294</v>
      </c>
      <c r="CO63" s="303">
        <f t="shared" si="1132"/>
        <v>398.564043</v>
      </c>
      <c r="CP63" s="303">
        <f t="shared" si="1133"/>
        <v>410.0516687</v>
      </c>
      <c r="CQ63" s="303">
        <f t="shared" si="1134"/>
        <v>808.6157117</v>
      </c>
      <c r="CR63" s="303">
        <f t="shared" si="1135"/>
        <v>3037.073241</v>
      </c>
      <c r="CS63" s="303">
        <f t="shared" si="1136"/>
        <v>2903.058029</v>
      </c>
      <c r="CT63" s="303">
        <f t="shared" si="1137"/>
        <v>5940.13127</v>
      </c>
      <c r="CU63" s="303">
        <f t="shared" si="1138"/>
        <v>3538.286839</v>
      </c>
      <c r="CV63" s="303">
        <f t="shared" si="1139"/>
        <v>3493.629184</v>
      </c>
      <c r="CW63" s="303">
        <f t="shared" si="1140"/>
        <v>7031.916023</v>
      </c>
      <c r="CX63" s="303">
        <f t="shared" si="1141"/>
        <v>2240.706812</v>
      </c>
      <c r="CY63" s="303">
        <f t="shared" si="1142"/>
        <v>2132.710004</v>
      </c>
      <c r="CZ63" s="303">
        <f t="shared" si="1143"/>
        <v>4373.416815</v>
      </c>
      <c r="DA63" s="303">
        <f t="shared" si="1144"/>
        <v>8816.066891</v>
      </c>
      <c r="DB63" s="303">
        <f t="shared" si="1145"/>
        <v>8529.397216</v>
      </c>
      <c r="DC63" s="303">
        <f t="shared" si="1146"/>
        <v>17345.46411</v>
      </c>
      <c r="DD63" s="303">
        <f t="shared" si="1147"/>
        <v>9486.999352</v>
      </c>
      <c r="DE63" s="303">
        <f t="shared" si="1148"/>
        <v>9149.015289</v>
      </c>
      <c r="DF63" s="303">
        <f t="shared" si="1149"/>
        <v>18636.01464</v>
      </c>
      <c r="DG63" s="303">
        <f t="shared" si="1150"/>
        <v>9592.782579</v>
      </c>
      <c r="DH63" s="303">
        <f t="shared" si="1151"/>
        <v>9276.236122</v>
      </c>
      <c r="DI63" s="303">
        <f t="shared" si="1152"/>
        <v>18869.0187</v>
      </c>
      <c r="DJ63" s="303">
        <f t="shared" si="1153"/>
        <v>2454.427667</v>
      </c>
      <c r="DK63" s="303">
        <f t="shared" si="1154"/>
        <v>2344.504258</v>
      </c>
      <c r="DL63" s="303">
        <f t="shared" si="1155"/>
        <v>4798.931925</v>
      </c>
      <c r="DM63" s="303">
        <f t="shared" si="1156"/>
        <v>776.7156879</v>
      </c>
      <c r="DN63" s="303">
        <f t="shared" si="1157"/>
        <v>746.8389054</v>
      </c>
      <c r="DO63" s="303">
        <f t="shared" si="1158"/>
        <v>1523.554593</v>
      </c>
      <c r="DP63" s="303">
        <f t="shared" si="1159"/>
        <v>7916.754813</v>
      </c>
      <c r="DQ63" s="303">
        <f t="shared" si="1160"/>
        <v>6486.117758</v>
      </c>
      <c r="DR63" s="303">
        <f t="shared" si="1161"/>
        <v>4776.441569</v>
      </c>
      <c r="DS63" s="303">
        <f t="shared" si="1162"/>
        <v>4391.131576</v>
      </c>
      <c r="DT63" s="303">
        <f t="shared" si="1163"/>
        <v>196.6379849</v>
      </c>
      <c r="DU63" s="303">
        <f t="shared" si="1164"/>
        <v>213.0460936</v>
      </c>
      <c r="DV63" s="303">
        <f t="shared" si="1165"/>
        <v>409.6840785</v>
      </c>
      <c r="DW63" s="303">
        <f>I63*DW135/100</f>
        <v>323.6925609</v>
      </c>
      <c r="DX63" s="303">
        <f>I63*DX135/100</f>
        <v>776.1958467</v>
      </c>
      <c r="DY63" s="303">
        <f t="shared" ref="DY63:DZ63" si="1210">1.48*CF63/100</f>
        <v>151.9029826</v>
      </c>
      <c r="DZ63" s="303">
        <f t="shared" si="1210"/>
        <v>146.4586421</v>
      </c>
      <c r="EA63" s="303">
        <f t="shared" si="1167"/>
        <v>298.3616247</v>
      </c>
      <c r="EB63" s="303">
        <f t="shared" ref="EB63:EC63" si="1211">19.74*CF63/100</f>
        <v>2026.057349</v>
      </c>
      <c r="EC63" s="303">
        <f t="shared" si="1211"/>
        <v>1953.441618</v>
      </c>
      <c r="ED63" s="303">
        <f t="shared" si="1169"/>
        <v>3979.498967</v>
      </c>
      <c r="EE63" s="303"/>
      <c r="EF63" s="303">
        <f t="shared" si="1170"/>
        <v>32.34644505</v>
      </c>
      <c r="EG63" s="303">
        <f t="shared" si="1171"/>
        <v>24.70011511</v>
      </c>
      <c r="EH63" s="303">
        <f>I63*EH135/100</f>
        <v>159.718421</v>
      </c>
      <c r="EI63" s="303">
        <f t="shared" si="1172"/>
        <v>43.91131576</v>
      </c>
    </row>
    <row r="64" ht="14.25" customHeight="1">
      <c r="A64" s="44"/>
      <c r="B64" s="45"/>
      <c r="C64" s="46"/>
      <c r="D64" s="308"/>
      <c r="E64" s="309"/>
      <c r="F64" s="309"/>
      <c r="G64" s="310"/>
      <c r="H64" s="310"/>
      <c r="I64" s="318"/>
      <c r="J64" s="309"/>
      <c r="K64" s="311"/>
      <c r="L64" s="309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  <c r="BS64" s="312"/>
      <c r="BT64" s="312"/>
      <c r="BU64" s="312"/>
      <c r="BV64" s="312"/>
      <c r="BW64" s="312"/>
      <c r="BX64" s="312"/>
      <c r="BY64" s="312"/>
      <c r="BZ64" s="312"/>
      <c r="CA64" s="312"/>
      <c r="CB64" s="312"/>
      <c r="CC64" s="312"/>
      <c r="CD64" s="312"/>
      <c r="CE64" s="312"/>
      <c r="CF64" s="312"/>
      <c r="CG64" s="312"/>
      <c r="CH64" s="312"/>
      <c r="CI64" s="312"/>
      <c r="CJ64" s="312"/>
      <c r="CK64" s="312"/>
      <c r="CL64" s="312"/>
      <c r="CM64" s="312"/>
      <c r="CN64" s="312"/>
      <c r="CO64" s="312"/>
      <c r="CP64" s="312"/>
      <c r="CQ64" s="312"/>
      <c r="CR64" s="312"/>
      <c r="CS64" s="312"/>
      <c r="CT64" s="312"/>
      <c r="CU64" s="312"/>
      <c r="CV64" s="312"/>
      <c r="CW64" s="312"/>
      <c r="CX64" s="312"/>
      <c r="CY64" s="312"/>
      <c r="CZ64" s="312"/>
      <c r="DA64" s="312"/>
      <c r="DB64" s="312"/>
      <c r="DC64" s="312"/>
      <c r="DD64" s="312"/>
      <c r="DE64" s="312"/>
      <c r="DF64" s="312"/>
      <c r="DG64" s="312"/>
      <c r="DH64" s="312"/>
      <c r="DI64" s="312"/>
      <c r="DJ64" s="312"/>
      <c r="DK64" s="312"/>
      <c r="DL64" s="312"/>
      <c r="DM64" s="312"/>
      <c r="DN64" s="312"/>
      <c r="DO64" s="312"/>
      <c r="DP64" s="312"/>
      <c r="DQ64" s="312"/>
      <c r="DR64" s="312"/>
      <c r="DS64" s="312"/>
      <c r="DT64" s="312"/>
      <c r="DU64" s="312"/>
      <c r="DV64" s="312"/>
      <c r="DW64" s="312"/>
      <c r="DX64" s="312"/>
      <c r="DY64" s="312"/>
      <c r="DZ64" s="312"/>
      <c r="EA64" s="312"/>
      <c r="EB64" s="312"/>
      <c r="EC64" s="312"/>
      <c r="ED64" s="312"/>
      <c r="EE64" s="312"/>
      <c r="EF64" s="312"/>
      <c r="EG64" s="312"/>
      <c r="EH64" s="312"/>
      <c r="EI64" s="312"/>
    </row>
    <row r="65" ht="14.25" customHeight="1">
      <c r="A65" s="49" t="s">
        <v>92</v>
      </c>
      <c r="B65" s="50" t="s">
        <v>93</v>
      </c>
      <c r="C65" s="51"/>
      <c r="D65" s="313">
        <v>49022.0</v>
      </c>
      <c r="E65" s="314">
        <v>47556.0</v>
      </c>
      <c r="F65" s="314">
        <v>96578.0</v>
      </c>
      <c r="G65" s="315"/>
      <c r="H65" s="315"/>
      <c r="I65" s="319"/>
      <c r="J65" s="314">
        <f t="shared" ref="J65:L65" si="1212">SUM(J66:J69)</f>
        <v>50289.61627</v>
      </c>
      <c r="K65" s="314">
        <f t="shared" si="1212"/>
        <v>49100.80219</v>
      </c>
      <c r="L65" s="314">
        <f t="shared" si="1212"/>
        <v>99390.41846</v>
      </c>
      <c r="M65" s="317">
        <v>2843.0</v>
      </c>
      <c r="N65" s="346">
        <v>96578.0</v>
      </c>
      <c r="O65" s="296">
        <f>M65/N65*1000</f>
        <v>29.43734598</v>
      </c>
      <c r="P65" s="297">
        <f t="shared" ref="P65:EI65" si="1213">SUM(P66:P69)</f>
        <v>1893.666434</v>
      </c>
      <c r="Q65" s="297">
        <f t="shared" si="1213"/>
        <v>1882.458083</v>
      </c>
      <c r="R65" s="297">
        <f t="shared" si="1213"/>
        <v>911.4079258</v>
      </c>
      <c r="S65" s="297">
        <f t="shared" si="1213"/>
        <v>889.8628303</v>
      </c>
      <c r="T65" s="297">
        <f t="shared" si="1213"/>
        <v>1801.270756</v>
      </c>
      <c r="U65" s="297">
        <f t="shared" si="1213"/>
        <v>880.4917325</v>
      </c>
      <c r="V65" s="297">
        <f t="shared" si="1213"/>
        <v>854.1606795</v>
      </c>
      <c r="W65" s="297">
        <f t="shared" si="1213"/>
        <v>1734.652412</v>
      </c>
      <c r="X65" s="297">
        <f t="shared" si="1213"/>
        <v>927.5184032</v>
      </c>
      <c r="Y65" s="297">
        <f t="shared" si="1213"/>
        <v>896.4876814</v>
      </c>
      <c r="Z65" s="297">
        <f t="shared" si="1213"/>
        <v>1824.006085</v>
      </c>
      <c r="AA65" s="297">
        <f t="shared" si="1213"/>
        <v>1865.319197</v>
      </c>
      <c r="AB65" s="297">
        <f t="shared" si="1213"/>
        <v>1797.79728</v>
      </c>
      <c r="AC65" s="297">
        <f t="shared" si="1213"/>
        <v>3663.116477</v>
      </c>
      <c r="AD65" s="297">
        <f t="shared" si="1213"/>
        <v>2805.534796</v>
      </c>
      <c r="AE65" s="297">
        <f t="shared" si="1213"/>
        <v>2695.918191</v>
      </c>
      <c r="AF65" s="297">
        <f t="shared" si="1213"/>
        <v>5501.452987</v>
      </c>
      <c r="AG65" s="297">
        <f t="shared" si="1213"/>
        <v>4671.087684</v>
      </c>
      <c r="AH65" s="297">
        <f t="shared" si="1213"/>
        <v>4462.917421</v>
      </c>
      <c r="AI65" s="297">
        <f t="shared" si="1213"/>
        <v>9134.005104</v>
      </c>
      <c r="AJ65" s="297">
        <f t="shared" si="1213"/>
        <v>3743.56928</v>
      </c>
      <c r="AK65" s="297">
        <f t="shared" si="1213"/>
        <v>3566.429739</v>
      </c>
      <c r="AL65" s="297">
        <f t="shared" si="1213"/>
        <v>7309.99902</v>
      </c>
      <c r="AM65" s="297">
        <f t="shared" si="1213"/>
        <v>1828.785551</v>
      </c>
      <c r="AN65" s="297">
        <f t="shared" si="1213"/>
        <v>1717.380149</v>
      </c>
      <c r="AO65" s="297">
        <f t="shared" si="1213"/>
        <v>3546.1657</v>
      </c>
      <c r="AP65" s="297">
        <f t="shared" si="1213"/>
        <v>901.4229413</v>
      </c>
      <c r="AQ65" s="297">
        <f t="shared" si="1213"/>
        <v>843.8354596</v>
      </c>
      <c r="AR65" s="297">
        <f t="shared" si="1213"/>
        <v>1745.258401</v>
      </c>
      <c r="AS65" s="297">
        <f t="shared" si="1213"/>
        <v>896.125952</v>
      </c>
      <c r="AT65" s="297">
        <f t="shared" si="1213"/>
        <v>839.3246341</v>
      </c>
      <c r="AU65" s="297">
        <f t="shared" si="1213"/>
        <v>1735.450586</v>
      </c>
      <c r="AV65" s="297">
        <f t="shared" si="1213"/>
        <v>893.3216636</v>
      </c>
      <c r="AW65" s="297">
        <f t="shared" si="1213"/>
        <v>838.9357699</v>
      </c>
      <c r="AX65" s="297">
        <f t="shared" si="1213"/>
        <v>1732.257433</v>
      </c>
      <c r="AY65" s="297">
        <f t="shared" si="1213"/>
        <v>891.2963441</v>
      </c>
      <c r="AZ65" s="297">
        <f t="shared" si="1213"/>
        <v>840.2579084</v>
      </c>
      <c r="BA65" s="297">
        <f t="shared" si="1213"/>
        <v>1731.554253</v>
      </c>
      <c r="BB65" s="297">
        <f t="shared" si="1213"/>
        <v>887.5572929</v>
      </c>
      <c r="BC65" s="297">
        <f t="shared" si="1213"/>
        <v>839.5579527</v>
      </c>
      <c r="BD65" s="297">
        <f t="shared" si="1213"/>
        <v>1727.115246</v>
      </c>
      <c r="BE65" s="297">
        <f t="shared" si="1213"/>
        <v>878.2096647</v>
      </c>
      <c r="BF65" s="297">
        <f t="shared" si="1213"/>
        <v>832.6361687</v>
      </c>
      <c r="BG65" s="297">
        <f t="shared" si="1213"/>
        <v>1710.845833</v>
      </c>
      <c r="BH65" s="297">
        <f t="shared" si="1213"/>
        <v>9451.854204</v>
      </c>
      <c r="BI65" s="297">
        <f t="shared" si="1213"/>
        <v>8918.601966</v>
      </c>
      <c r="BJ65" s="297">
        <f t="shared" si="1213"/>
        <v>18370.45617</v>
      </c>
      <c r="BK65" s="297">
        <f t="shared" si="1213"/>
        <v>7867.898614</v>
      </c>
      <c r="BL65" s="297">
        <f t="shared" si="1213"/>
        <v>7421.007901</v>
      </c>
      <c r="BM65" s="297">
        <f t="shared" si="1213"/>
        <v>15288.90651</v>
      </c>
      <c r="BN65" s="297">
        <f t="shared" si="1213"/>
        <v>10044</v>
      </c>
      <c r="BO65" s="297">
        <f t="shared" si="1213"/>
        <v>6865</v>
      </c>
      <c r="BP65" s="297">
        <f t="shared" si="1213"/>
        <v>16909</v>
      </c>
      <c r="BQ65" s="297">
        <f t="shared" si="1213"/>
        <v>8832.554906</v>
      </c>
      <c r="BR65" s="297">
        <f t="shared" si="1213"/>
        <v>8568.848326</v>
      </c>
      <c r="BS65" s="297">
        <f t="shared" si="1213"/>
        <v>17401.40323</v>
      </c>
      <c r="BT65" s="297">
        <f t="shared" si="1213"/>
        <v>6760.983647</v>
      </c>
      <c r="BU65" s="297">
        <f t="shared" si="1213"/>
        <v>6396.506102</v>
      </c>
      <c r="BV65" s="297">
        <f t="shared" si="1213"/>
        <v>13157.48975</v>
      </c>
      <c r="BW65" s="297">
        <f t="shared" si="1213"/>
        <v>2580.490648</v>
      </c>
      <c r="BX65" s="297">
        <f t="shared" si="1213"/>
        <v>2445.489603</v>
      </c>
      <c r="BY65" s="297">
        <f t="shared" si="1213"/>
        <v>5025.980251</v>
      </c>
      <c r="BZ65" s="297">
        <f t="shared" si="1213"/>
        <v>2401.639363</v>
      </c>
      <c r="CA65" s="297">
        <f t="shared" si="1213"/>
        <v>2271.200638</v>
      </c>
      <c r="CB65" s="297">
        <f t="shared" si="1213"/>
        <v>4672.840001</v>
      </c>
      <c r="CC65" s="297">
        <f t="shared" si="1213"/>
        <v>4982.13001</v>
      </c>
      <c r="CD65" s="297">
        <f t="shared" si="1213"/>
        <v>4716.690241</v>
      </c>
      <c r="CE65" s="297">
        <f t="shared" si="1213"/>
        <v>9698.820252</v>
      </c>
      <c r="CF65" s="297">
        <f t="shared" si="1213"/>
        <v>36739.5282</v>
      </c>
      <c r="CG65" s="297">
        <f t="shared" si="1213"/>
        <v>36273.10329</v>
      </c>
      <c r="CH65" s="297">
        <f t="shared" si="1213"/>
        <v>73012.63149</v>
      </c>
      <c r="CI65" s="297">
        <f t="shared" si="1213"/>
        <v>16733.03336</v>
      </c>
      <c r="CJ65" s="297">
        <f t="shared" si="1213"/>
        <v>15837.97496</v>
      </c>
      <c r="CK65" s="297">
        <f t="shared" si="1213"/>
        <v>32571.00832</v>
      </c>
      <c r="CL65" s="297">
        <f t="shared" si="1213"/>
        <v>32129.90117</v>
      </c>
      <c r="CM65" s="297">
        <f t="shared" si="1213"/>
        <v>31759.78906</v>
      </c>
      <c r="CN65" s="297">
        <f t="shared" si="1213"/>
        <v>63889.69023</v>
      </c>
      <c r="CO65" s="297">
        <f t="shared" si="1213"/>
        <v>1426.681746</v>
      </c>
      <c r="CP65" s="297">
        <f t="shared" si="1213"/>
        <v>1503.038165</v>
      </c>
      <c r="CQ65" s="297">
        <f t="shared" si="1213"/>
        <v>2929.719912</v>
      </c>
      <c r="CR65" s="297">
        <f t="shared" si="1213"/>
        <v>10871.36944</v>
      </c>
      <c r="CS65" s="297">
        <f t="shared" si="1213"/>
        <v>10641.11512</v>
      </c>
      <c r="CT65" s="297">
        <f t="shared" si="1213"/>
        <v>21512.48456</v>
      </c>
      <c r="CU65" s="297">
        <f t="shared" si="1213"/>
        <v>12665.49087</v>
      </c>
      <c r="CV65" s="297">
        <f t="shared" si="1213"/>
        <v>12805.84473</v>
      </c>
      <c r="CW65" s="297">
        <f t="shared" si="1213"/>
        <v>25471.33559</v>
      </c>
      <c r="CX65" s="297">
        <f t="shared" si="1213"/>
        <v>8020.732334</v>
      </c>
      <c r="CY65" s="297">
        <f t="shared" si="1213"/>
        <v>7817.416134</v>
      </c>
      <c r="CZ65" s="297">
        <f t="shared" si="1213"/>
        <v>15838.14847</v>
      </c>
      <c r="DA65" s="297">
        <f t="shared" si="1213"/>
        <v>31557.59264</v>
      </c>
      <c r="DB65" s="297">
        <f t="shared" si="1213"/>
        <v>31264.37598</v>
      </c>
      <c r="DC65" s="297">
        <f t="shared" si="1213"/>
        <v>62821.96862</v>
      </c>
      <c r="DD65" s="297">
        <f t="shared" si="1213"/>
        <v>33959.232</v>
      </c>
      <c r="DE65" s="297">
        <f t="shared" si="1213"/>
        <v>33535.57662</v>
      </c>
      <c r="DF65" s="297">
        <f t="shared" si="1213"/>
        <v>67494.80862</v>
      </c>
      <c r="DG65" s="297">
        <f t="shared" si="1213"/>
        <v>34337.88884</v>
      </c>
      <c r="DH65" s="297">
        <f t="shared" si="1213"/>
        <v>34001.90265</v>
      </c>
      <c r="DI65" s="297">
        <f t="shared" si="1213"/>
        <v>68339.79149</v>
      </c>
      <c r="DJ65" s="297">
        <f t="shared" si="1213"/>
        <v>8785.757802</v>
      </c>
      <c r="DK65" s="297">
        <f t="shared" si="1213"/>
        <v>8593.744757</v>
      </c>
      <c r="DL65" s="297">
        <f t="shared" si="1213"/>
        <v>17379.50256</v>
      </c>
      <c r="DM65" s="297">
        <f t="shared" si="1213"/>
        <v>2780.2962</v>
      </c>
      <c r="DN65" s="297">
        <f t="shared" si="1213"/>
        <v>2737.526668</v>
      </c>
      <c r="DO65" s="297">
        <f t="shared" si="1213"/>
        <v>5517.822867</v>
      </c>
      <c r="DP65" s="297">
        <f t="shared" si="1213"/>
        <v>28670.49863</v>
      </c>
      <c r="DQ65" s="297">
        <f t="shared" si="1213"/>
        <v>23489.45176</v>
      </c>
      <c r="DR65" s="297">
        <f t="shared" si="1213"/>
        <v>17297.86569</v>
      </c>
      <c r="DS65" s="297">
        <f t="shared" si="1213"/>
        <v>15902.46695</v>
      </c>
      <c r="DT65" s="297">
        <f t="shared" si="1213"/>
        <v>703.8763997</v>
      </c>
      <c r="DU65" s="297">
        <f t="shared" si="1213"/>
        <v>780.9172212</v>
      </c>
      <c r="DV65" s="297">
        <f t="shared" si="1213"/>
        <v>1484.793621</v>
      </c>
      <c r="DW65" s="297">
        <f t="shared" si="1213"/>
        <v>1172.206687</v>
      </c>
      <c r="DX65" s="297">
        <f t="shared" si="1213"/>
        <v>2810.883141</v>
      </c>
      <c r="DY65" s="297">
        <f t="shared" si="1213"/>
        <v>543.7450173</v>
      </c>
      <c r="DZ65" s="297">
        <f t="shared" si="1213"/>
        <v>536.8419287</v>
      </c>
      <c r="EA65" s="297">
        <f t="shared" si="1213"/>
        <v>1080.586946</v>
      </c>
      <c r="EB65" s="297">
        <f t="shared" si="1213"/>
        <v>7252.382866</v>
      </c>
      <c r="EC65" s="297">
        <f t="shared" si="1213"/>
        <v>7160.310589</v>
      </c>
      <c r="ED65" s="297">
        <f t="shared" si="1213"/>
        <v>14412.69346</v>
      </c>
      <c r="EE65" s="297">
        <f t="shared" si="1213"/>
        <v>0</v>
      </c>
      <c r="EF65" s="297">
        <f t="shared" si="1213"/>
        <v>117.1425325</v>
      </c>
      <c r="EG65" s="297">
        <f t="shared" si="1213"/>
        <v>89.45137662</v>
      </c>
      <c r="EH65" s="297">
        <f t="shared" si="1213"/>
        <v>578.3976025</v>
      </c>
      <c r="EI65" s="297">
        <f t="shared" si="1213"/>
        <v>159.0246695</v>
      </c>
    </row>
    <row r="66" ht="19.5" customHeight="1">
      <c r="A66" s="39"/>
      <c r="B66" s="40">
        <v>1.0</v>
      </c>
      <c r="C66" s="53" t="s">
        <v>94</v>
      </c>
      <c r="D66" s="298">
        <v>14502.0</v>
      </c>
      <c r="E66" s="299">
        <v>13949.0</v>
      </c>
      <c r="F66" s="299">
        <v>28451.0</v>
      </c>
      <c r="G66" s="300">
        <f t="shared" ref="G66:I66" si="1214">D66/D132*100</f>
        <v>2.304395704</v>
      </c>
      <c r="H66" s="300">
        <f t="shared" si="1214"/>
        <v>2.281212744</v>
      </c>
      <c r="I66" s="301">
        <f t="shared" si="1214"/>
        <v>2.292970941</v>
      </c>
      <c r="J66" s="302">
        <f t="shared" ref="J66:K66" si="1215">G66*J134/100</f>
        <v>14876.99431</v>
      </c>
      <c r="K66" s="302">
        <f t="shared" si="1215"/>
        <v>14402.11729</v>
      </c>
      <c r="L66" s="299">
        <f t="shared" ref="L66:L69" si="1229">SUM(J66:K66)</f>
        <v>29279.1116</v>
      </c>
      <c r="M66" s="303"/>
      <c r="N66" s="303"/>
      <c r="O66" s="303"/>
      <c r="P66" s="304">
        <f>I66*P134/100</f>
        <v>557.8569003</v>
      </c>
      <c r="Q66" s="304">
        <f>I66*Q134/100</f>
        <v>554.5550221</v>
      </c>
      <c r="R66" s="304">
        <f t="shared" ref="R66:S66" si="1216">G66*R134/100</f>
        <v>269.6184925</v>
      </c>
      <c r="S66" s="304">
        <f t="shared" si="1216"/>
        <v>261.0122092</v>
      </c>
      <c r="T66" s="303">
        <f t="shared" ref="T66:T69" si="1231">R66+S66</f>
        <v>530.6307017</v>
      </c>
      <c r="U66" s="303">
        <f t="shared" ref="U66:V66" si="1217">G66*U134/100</f>
        <v>260.4726675</v>
      </c>
      <c r="V66" s="303">
        <f t="shared" si="1217"/>
        <v>250.5401488</v>
      </c>
      <c r="W66" s="303">
        <f t="shared" ref="W66:W69" si="1233">U66+V66</f>
        <v>511.0128163</v>
      </c>
      <c r="X66" s="304">
        <f t="shared" ref="X66:Y66" si="1218">G66*X134/100</f>
        <v>274.3843965</v>
      </c>
      <c r="Y66" s="304">
        <f t="shared" si="1218"/>
        <v>262.955393</v>
      </c>
      <c r="Z66" s="303">
        <f t="shared" ref="Z66:Z69" si="1235">X66+Y66</f>
        <v>537.3397894</v>
      </c>
      <c r="AA66" s="303">
        <f t="shared" ref="AA66:AB66" si="1219">G66*AA134/100</f>
        <v>551.8105953</v>
      </c>
      <c r="AB66" s="303">
        <f t="shared" si="1219"/>
        <v>527.3251378</v>
      </c>
      <c r="AC66" s="303">
        <f t="shared" ref="AC66:AC69" si="1237">AA66+AB66</f>
        <v>1079.135733</v>
      </c>
      <c r="AD66" s="303">
        <f t="shared" ref="AD66:AD69" si="1238">$AD$137*J66/100</f>
        <v>829.9511567</v>
      </c>
      <c r="AE66" s="303">
        <f t="shared" ref="AE66:AE69" si="1239">$AE$137*K66/100</f>
        <v>790.7595855</v>
      </c>
      <c r="AF66" s="303">
        <f t="shared" ref="AF66:AF69" si="1240">AD66+AE66</f>
        <v>1620.710742</v>
      </c>
      <c r="AG66" s="303">
        <f t="shared" ref="AG66:AG69" si="1241">$AG$137*J66/100</f>
        <v>1381.830884</v>
      </c>
      <c r="AH66" s="303">
        <f t="shared" ref="AH66:AH69" si="1242">$AH$137*K66/100</f>
        <v>1309.051121</v>
      </c>
      <c r="AI66" s="303">
        <f t="shared" ref="AI66:AI69" si="1243">AG66+AH66</f>
        <v>2690.882005</v>
      </c>
      <c r="AJ66" s="304">
        <f t="shared" ref="AJ66:AJ69" si="1244">$AJ$137*J66/100</f>
        <v>1107.446487</v>
      </c>
      <c r="AK66" s="304">
        <f t="shared" ref="AK66:AK69" si="1245">$AK$137*K66/100</f>
        <v>1046.095728</v>
      </c>
      <c r="AL66" s="303">
        <f t="shared" ref="AL66:AL69" si="1246">AJ66+AK66</f>
        <v>2153.542215</v>
      </c>
      <c r="AM66" s="304">
        <f t="shared" ref="AM66:AM69" si="1247">$AM$137*J66/100</f>
        <v>541.0029794</v>
      </c>
      <c r="AN66" s="304">
        <f t="shared" ref="AN66:AN69" si="1248">$AN$137*K66/100</f>
        <v>503.7373981</v>
      </c>
      <c r="AO66" s="304">
        <f t="shared" ref="AO66:AO69" si="1249">AM66+AN66</f>
        <v>1044.740377</v>
      </c>
      <c r="AP66" s="303">
        <f t="shared" ref="AP66:AP69" si="1250">$AP$137*J66/100</f>
        <v>266.6646709</v>
      </c>
      <c r="AQ66" s="303">
        <f t="shared" ref="AQ66:AQ69" si="1251">$AQ$137*K66/100</f>
        <v>247.5115827</v>
      </c>
      <c r="AR66" s="303">
        <f t="shared" ref="AR66:AR69" si="1252">AP66+AQ66</f>
        <v>514.1762535</v>
      </c>
      <c r="AS66" s="303">
        <f t="shared" ref="AS66:AS69" si="1253">$AS$137*J66/100</f>
        <v>265.0976818</v>
      </c>
      <c r="AT66" s="303">
        <f t="shared" ref="AT66:AT69" si="1254">$AT$137*K66/100</f>
        <v>246.1884793</v>
      </c>
      <c r="AU66" s="303">
        <f t="shared" ref="AU66:AU69" si="1255">AS66+AT66</f>
        <v>511.2861611</v>
      </c>
      <c r="AV66" s="303">
        <f t="shared" ref="AV66:AV69" si="1256">$AV$137*J66/100</f>
        <v>264.2680993</v>
      </c>
      <c r="AW66" s="303">
        <f t="shared" ref="AW66:AW69" si="1257">$AW$137*K66/100</f>
        <v>246.0744187</v>
      </c>
      <c r="AX66" s="303">
        <f t="shared" ref="AX66:AX69" si="1258">AV66+AW66</f>
        <v>510.342518</v>
      </c>
      <c r="AY66" s="303">
        <f t="shared" ref="AY66:AZ66" si="1220">G66*AY134/100</f>
        <v>263.6689564</v>
      </c>
      <c r="AZ66" s="303">
        <f t="shared" si="1220"/>
        <v>246.4622248</v>
      </c>
      <c r="BA66" s="303">
        <f t="shared" ref="BA66:BA69" si="1260">AY66+AZ66</f>
        <v>510.1311813</v>
      </c>
      <c r="BB66" s="303">
        <f t="shared" ref="BB66:BB69" si="1261">$BB$137*J66/100</f>
        <v>262.5628465</v>
      </c>
      <c r="BC66" s="303">
        <f t="shared" ref="BC66:BC69" si="1262">$BC$137*K66/100</f>
        <v>246.2569157</v>
      </c>
      <c r="BD66" s="303">
        <f t="shared" ref="BD66:BD69" si="1263">BB66+BC66</f>
        <v>508.8197622</v>
      </c>
      <c r="BE66" s="303">
        <f t="shared" ref="BE66:BE69" si="1264">$BE$137*J66/100</f>
        <v>259.7975717</v>
      </c>
      <c r="BF66" s="303">
        <f t="shared" ref="BF66:BF69" si="1265">$BF$137*K66/100</f>
        <v>244.2266363</v>
      </c>
      <c r="BG66" s="303">
        <f t="shared" ref="BG66:BG69" si="1266">BE66+BF66</f>
        <v>504.024208</v>
      </c>
      <c r="BH66" s="303">
        <f t="shared" ref="BH66:BH69" si="1267">$BH$137*J66/100</f>
        <v>2796.107659</v>
      </c>
      <c r="BI66" s="303">
        <f t="shared" ref="BI66:BI69" si="1268">$BI$137*K66/100</f>
        <v>2615.980714</v>
      </c>
      <c r="BJ66" s="303">
        <f t="shared" ref="BJ66:BJ69" si="1269">BH66+BI66</f>
        <v>5412.088373</v>
      </c>
      <c r="BK66" s="304">
        <f t="shared" ref="BK66:BK69" si="1270">$BK$137*J66/100</f>
        <v>2327.531837</v>
      </c>
      <c r="BL66" s="304">
        <f t="shared" ref="BL66:BL69" si="1271">$BL$137*K66/100</f>
        <v>2176.710388</v>
      </c>
      <c r="BM66" s="304">
        <f t="shared" ref="BM66:BM69" si="1272">BK66+BL66</f>
        <v>4504.242225</v>
      </c>
      <c r="BN66" s="303">
        <v>2773.0</v>
      </c>
      <c r="BO66" s="303">
        <v>1603.0</v>
      </c>
      <c r="BP66" s="303">
        <f t="shared" ref="BP66:BP69" si="1273">BN66+BO66</f>
        <v>4376</v>
      </c>
      <c r="BQ66" s="303">
        <f t="shared" ref="BQ66:BQ69" si="1274">D66/F66*BS66</f>
        <v>2295.45106</v>
      </c>
      <c r="BR66" s="303">
        <f t="shared" ref="BR66:BR69" si="1275">E66/F66*BS66</f>
        <v>2207.919379</v>
      </c>
      <c r="BS66" s="303">
        <f t="shared" ref="BS66:BS69" si="1276">BP66/F66*L66</f>
        <v>4503.370439</v>
      </c>
      <c r="BT66" s="303">
        <f t="shared" ref="BT66:BU66" si="1221">G66*BT134/100</f>
        <v>2000.077207</v>
      </c>
      <c r="BU66" s="303">
        <f t="shared" si="1221"/>
        <v>1876.206233</v>
      </c>
      <c r="BV66" s="303">
        <f t="shared" ref="BV66:BV69" si="1278">BT66+BU66</f>
        <v>3876.28344</v>
      </c>
      <c r="BW66" s="303">
        <f t="shared" ref="BW66:BX66" si="1222">G66*BW134/100</f>
        <v>763.3771648</v>
      </c>
      <c r="BX66" s="303">
        <f t="shared" si="1222"/>
        <v>717.3045351</v>
      </c>
      <c r="BY66" s="303">
        <f t="shared" ref="BY66:BY69" si="1280">BW66+BX66</f>
        <v>1480.6817</v>
      </c>
      <c r="BZ66" s="303">
        <f t="shared" ref="BZ66:CA66" si="1223">G66*BZ134/100</f>
        <v>710.4682395</v>
      </c>
      <c r="CA66" s="303">
        <f t="shared" si="1223"/>
        <v>666.1825575</v>
      </c>
      <c r="CB66" s="303">
        <f t="shared" ref="CB66:CB69" si="1282">BZ66+CA66</f>
        <v>1376.650797</v>
      </c>
      <c r="CC66" s="303">
        <f t="shared" ref="CC66:CD66" si="1224">G66*CC134/100</f>
        <v>1473.845404</v>
      </c>
      <c r="CD66" s="303">
        <f t="shared" si="1224"/>
        <v>1383.487093</v>
      </c>
      <c r="CE66" s="303">
        <f t="shared" ref="CE66:CE69" si="1284">CC66+CD66</f>
        <v>2857.332497</v>
      </c>
      <c r="CF66" s="303">
        <f t="shared" ref="CF66:CF69" si="1285">$CF$137*J66/100</f>
        <v>10868.52103</v>
      </c>
      <c r="CG66" s="303">
        <f t="shared" ref="CG66:CG69" si="1286">$CG$137*K66/100</f>
        <v>10639.53061</v>
      </c>
      <c r="CH66" s="303">
        <f t="shared" ref="CH66:CH69" si="1287">CF66+CG66</f>
        <v>21508.05164</v>
      </c>
      <c r="CI66" s="303">
        <f t="shared" ref="CI66:CI69" si="1288">$CI$137*J66/100</f>
        <v>4950.072412</v>
      </c>
      <c r="CJ66" s="303">
        <f t="shared" ref="CJ66:CJ69" si="1289">$CJ$137*K66/100</f>
        <v>4645.55288</v>
      </c>
      <c r="CK66" s="303">
        <f t="shared" ref="CK66:CK69" si="1290">CI66+CJ66</f>
        <v>9595.625291</v>
      </c>
      <c r="CL66" s="303">
        <f t="shared" ref="CL66:CL69" si="1291">$CL$137*J66/100</f>
        <v>9504.871828</v>
      </c>
      <c r="CM66" s="303">
        <f t="shared" ref="CM66:CM69" si="1292">$CM$137*K66/100</f>
        <v>9315.697233</v>
      </c>
      <c r="CN66" s="303">
        <f t="shared" ref="CN66:CN69" si="1293">CL66+CM66</f>
        <v>18820.56906</v>
      </c>
      <c r="CO66" s="303">
        <f t="shared" ref="CO66:CO69" si="1294">$CO$137*J66/100</f>
        <v>422.0500732</v>
      </c>
      <c r="CP66" s="303">
        <f t="shared" ref="CP66:CP69" si="1295">$CP$137*K66/100</f>
        <v>440.8671748</v>
      </c>
      <c r="CQ66" s="303">
        <f t="shared" ref="CQ66:CQ69" si="1296">CO66+CP66</f>
        <v>862.917248</v>
      </c>
      <c r="CR66" s="303">
        <f t="shared" ref="CR66:CR69" si="1297">$CR$137*J66/100</f>
        <v>3216.037688</v>
      </c>
      <c r="CS66" s="303">
        <f t="shared" ref="CS66:CS69" si="1298">$CS$137*K66/100</f>
        <v>3121.223712</v>
      </c>
      <c r="CT66" s="303">
        <f t="shared" ref="CT66:CT69" si="1299">CR66+CS66</f>
        <v>6337.261401</v>
      </c>
      <c r="CU66" s="303">
        <f t="shared" ref="CU66:CU69" si="1300">$CU$137*J66/100</f>
        <v>3746.786107</v>
      </c>
      <c r="CV66" s="303">
        <f t="shared" ref="CV66:CV69" si="1301">$CV$137*K66/100</f>
        <v>3756.176467</v>
      </c>
      <c r="CW66" s="303">
        <f t="shared" ref="CW66:CW69" si="1302">CU66+CV66</f>
        <v>7502.962574</v>
      </c>
      <c r="CX66" s="303">
        <f t="shared" ref="CX66:CX69" si="1303">$CX$137*J66/100</f>
        <v>2372.744081</v>
      </c>
      <c r="CY66" s="303">
        <f t="shared" ref="CY66:CY69" si="1304">$CY$137*K66/100</f>
        <v>2292.983801</v>
      </c>
      <c r="CZ66" s="303">
        <f t="shared" ref="CZ66:CZ69" si="1305">CX66+CY66</f>
        <v>4665.727882</v>
      </c>
      <c r="DA66" s="303">
        <f t="shared" ref="DA66:DA69" si="1306">$DA$137*J66/100</f>
        <v>9335.567876</v>
      </c>
      <c r="DB66" s="303">
        <f t="shared" ref="DB66:DB69" si="1307">$DB$137*K66/100</f>
        <v>9170.383981</v>
      </c>
      <c r="DC66" s="303">
        <f t="shared" ref="DC66:DC69" si="1308">DA66+DB66</f>
        <v>18505.95186</v>
      </c>
      <c r="DD66" s="303">
        <f t="shared" ref="DD66:DD69" si="1309">$DD$137*J66/100</f>
        <v>10046.03612</v>
      </c>
      <c r="DE66" s="303">
        <f t="shared" ref="DE66:DE69" si="1310">$DE$137*K66/100</f>
        <v>9836.566539</v>
      </c>
      <c r="DF66" s="303">
        <f t="shared" ref="DF66:DF69" si="1311">DD66+DE66</f>
        <v>19882.60265</v>
      </c>
      <c r="DG66" s="303">
        <f t="shared" ref="DG66:DG69" si="1312">$DG$137*J66/100</f>
        <v>10158.05279</v>
      </c>
      <c r="DH66" s="303">
        <f t="shared" ref="DH66:DH69" si="1313">$DH$137*K66/100</f>
        <v>9973.348055</v>
      </c>
      <c r="DI66" s="303">
        <f t="shared" ref="DI66:DI69" si="1314">DG66+DH66</f>
        <v>20131.40085</v>
      </c>
      <c r="DJ66" s="303">
        <f t="shared" ref="DJ66:DJ69" si="1315">$DJ$137*J66/100</f>
        <v>2599.058783</v>
      </c>
      <c r="DK66" s="303">
        <f t="shared" ref="DK66:DK69" si="1316">$DK$137*K66/100</f>
        <v>2520.694457</v>
      </c>
      <c r="DL66" s="303">
        <f t="shared" ref="DL66:DL69" si="1317">DJ66+DK66</f>
        <v>5119.75324</v>
      </c>
      <c r="DM66" s="303">
        <f t="shared" ref="DM66:DM69" si="1318">$DM$137*J66/100</f>
        <v>822.4849146</v>
      </c>
      <c r="DN66" s="303">
        <f t="shared" ref="DN66:DN69" si="1319">$DN$137*K66/100</f>
        <v>802.9640736</v>
      </c>
      <c r="DO66" s="303">
        <f t="shared" ref="DO66:DO69" si="1320">DM66+DN66</f>
        <v>1625.448988</v>
      </c>
      <c r="DP66" s="303">
        <f t="shared" ref="DP66:DP69" si="1321">$DP$137*L66/100</f>
        <v>8445.952255</v>
      </c>
      <c r="DQ66" s="303">
        <f t="shared" ref="DQ66:DQ69" si="1322">$DQ$137*L66/100</f>
        <v>6919.68391</v>
      </c>
      <c r="DR66" s="303">
        <f t="shared" ref="DR66:DR69" si="1323">$DR$137*L66/100</f>
        <v>5095.723992</v>
      </c>
      <c r="DS66" s="303">
        <f t="shared" ref="DS66:DS69" si="1324">16*L66/100</f>
        <v>4684.657856</v>
      </c>
      <c r="DT66" s="303">
        <f t="shared" ref="DT66:DT69" si="1325">$DT$137*J66/100</f>
        <v>208.2251958</v>
      </c>
      <c r="DU66" s="303">
        <f t="shared" ref="DU66:DU69" si="1326">$DU$137*K66/100</f>
        <v>229.0565716</v>
      </c>
      <c r="DV66" s="303">
        <f t="shared" ref="DV66:DV69" si="1327">DT66+DU66</f>
        <v>437.2817674</v>
      </c>
      <c r="DW66" s="303">
        <f>I66*DW135/100</f>
        <v>345.3214237</v>
      </c>
      <c r="DX66" s="303">
        <f>I66*DX135/100</f>
        <v>828.060596</v>
      </c>
      <c r="DY66" s="303">
        <f t="shared" ref="DY66:DZ66" si="1225">1.48*CF66/100</f>
        <v>160.8541112</v>
      </c>
      <c r="DZ66" s="303">
        <f t="shared" si="1225"/>
        <v>157.4650531</v>
      </c>
      <c r="EA66" s="303">
        <f t="shared" ref="EA66:EA69" si="1329">DY66+DZ66</f>
        <v>318.3191643</v>
      </c>
      <c r="EB66" s="303">
        <f t="shared" ref="EB66:EC66" si="1226">19.74*CF66/100</f>
        <v>2145.446051</v>
      </c>
      <c r="EC66" s="303">
        <f t="shared" si="1226"/>
        <v>2100.243343</v>
      </c>
      <c r="ED66" s="303">
        <f t="shared" ref="ED66:ED69" si="1331">EB66+EC66</f>
        <v>4245.689394</v>
      </c>
      <c r="EE66" s="303"/>
      <c r="EF66" s="303">
        <f t="shared" ref="EF66:EF69" si="1332">$EF$137*L66/100</f>
        <v>34.5086512</v>
      </c>
      <c r="EG66" s="303">
        <f t="shared" ref="EG66:EG69" si="1333">L66*0.09/100</f>
        <v>26.35120044</v>
      </c>
      <c r="EH66" s="303">
        <f>I66*EH135/100</f>
        <v>170.3906706</v>
      </c>
      <c r="EI66" s="303">
        <f t="shared" ref="EI66:EI69" si="1334">0.0016*L66</f>
        <v>46.84657856</v>
      </c>
    </row>
    <row r="67" ht="15.0" customHeight="1">
      <c r="A67" s="39"/>
      <c r="B67" s="40">
        <v>2.0</v>
      </c>
      <c r="C67" s="53" t="s">
        <v>95</v>
      </c>
      <c r="D67" s="298">
        <v>10765.0</v>
      </c>
      <c r="E67" s="299">
        <v>10385.0</v>
      </c>
      <c r="F67" s="299">
        <v>21150.0</v>
      </c>
      <c r="G67" s="300">
        <f t="shared" ref="G67:I67" si="1227">D67/D132*100</f>
        <v>1.710579213</v>
      </c>
      <c r="H67" s="300">
        <f t="shared" si="1227"/>
        <v>1.6983579</v>
      </c>
      <c r="I67" s="301">
        <f t="shared" si="1227"/>
        <v>1.704556445</v>
      </c>
      <c r="J67" s="302">
        <f t="shared" ref="J67:K67" si="1228">G67*J134/100</f>
        <v>11043.36256</v>
      </c>
      <c r="K67" s="302">
        <f t="shared" si="1228"/>
        <v>10722.34483</v>
      </c>
      <c r="L67" s="299">
        <f t="shared" si="1229"/>
        <v>21765.70739</v>
      </c>
      <c r="M67" s="303"/>
      <c r="N67" s="303"/>
      <c r="O67" s="303"/>
      <c r="P67" s="304">
        <f>I67*P134/100</f>
        <v>414.7015374</v>
      </c>
      <c r="Q67" s="304">
        <f>I67*Q134/100</f>
        <v>412.2469761</v>
      </c>
      <c r="R67" s="304">
        <f t="shared" ref="R67:S67" si="1230">G67*R134/100</f>
        <v>200.1408821</v>
      </c>
      <c r="S67" s="304">
        <f t="shared" si="1230"/>
        <v>194.323019</v>
      </c>
      <c r="T67" s="303">
        <f t="shared" si="1231"/>
        <v>394.4639011</v>
      </c>
      <c r="U67" s="303">
        <f t="shared" ref="U67:V67" si="1232">G67*U134/100</f>
        <v>193.3518318</v>
      </c>
      <c r="V67" s="303">
        <f t="shared" si="1232"/>
        <v>186.526593</v>
      </c>
      <c r="W67" s="303">
        <f t="shared" si="1233"/>
        <v>379.8784248</v>
      </c>
      <c r="X67" s="304">
        <f t="shared" ref="X67:Y67" si="1234">G67*X134/100</f>
        <v>203.6786669</v>
      </c>
      <c r="Y67" s="304">
        <f t="shared" si="1234"/>
        <v>195.7697151</v>
      </c>
      <c r="Z67" s="303">
        <f t="shared" si="1235"/>
        <v>399.448382</v>
      </c>
      <c r="AA67" s="303">
        <f t="shared" ref="AA67:AB67" si="1236">G67*AA134/100</f>
        <v>409.6152984</v>
      </c>
      <c r="AB67" s="303">
        <f t="shared" si="1236"/>
        <v>392.5924121</v>
      </c>
      <c r="AC67" s="303">
        <f t="shared" si="1237"/>
        <v>802.2077105</v>
      </c>
      <c r="AD67" s="303">
        <f t="shared" si="1238"/>
        <v>616.0822095</v>
      </c>
      <c r="AE67" s="303">
        <f t="shared" si="1239"/>
        <v>588.7187824</v>
      </c>
      <c r="AF67" s="303">
        <f t="shared" si="1240"/>
        <v>1204.800992</v>
      </c>
      <c r="AG67" s="303">
        <f t="shared" si="1241"/>
        <v>1025.748825</v>
      </c>
      <c r="AH67" s="303">
        <f t="shared" si="1242"/>
        <v>974.5856972</v>
      </c>
      <c r="AI67" s="303">
        <f t="shared" si="1243"/>
        <v>2000.334522</v>
      </c>
      <c r="AJ67" s="304">
        <f t="shared" si="1244"/>
        <v>822.0701584</v>
      </c>
      <c r="AK67" s="304">
        <f t="shared" si="1245"/>
        <v>778.8159821</v>
      </c>
      <c r="AL67" s="303">
        <f t="shared" si="1246"/>
        <v>1600.88614</v>
      </c>
      <c r="AM67" s="304">
        <f t="shared" si="1247"/>
        <v>401.5926819</v>
      </c>
      <c r="AN67" s="304">
        <f t="shared" si="1248"/>
        <v>375.0313914</v>
      </c>
      <c r="AO67" s="304">
        <f t="shared" si="1249"/>
        <v>776.6240733</v>
      </c>
      <c r="AP67" s="303">
        <f t="shared" si="1250"/>
        <v>197.9482266</v>
      </c>
      <c r="AQ67" s="303">
        <f t="shared" si="1251"/>
        <v>184.2718321</v>
      </c>
      <c r="AR67" s="303">
        <f t="shared" si="1252"/>
        <v>382.2200587</v>
      </c>
      <c r="AS67" s="303">
        <f t="shared" si="1253"/>
        <v>196.7850327</v>
      </c>
      <c r="AT67" s="303">
        <f t="shared" si="1254"/>
        <v>183.2867845</v>
      </c>
      <c r="AU67" s="303">
        <f t="shared" si="1255"/>
        <v>380.0718172</v>
      </c>
      <c r="AV67" s="303">
        <f t="shared" si="1256"/>
        <v>196.1692242</v>
      </c>
      <c r="AW67" s="303">
        <f t="shared" si="1257"/>
        <v>183.2018666</v>
      </c>
      <c r="AX67" s="303">
        <f t="shared" si="1258"/>
        <v>379.3710908</v>
      </c>
      <c r="AY67" s="303">
        <f t="shared" ref="AY67:AZ67" si="1259">G67*AY134/100</f>
        <v>195.7244736</v>
      </c>
      <c r="AZ67" s="303">
        <f t="shared" si="1259"/>
        <v>183.4905875</v>
      </c>
      <c r="BA67" s="303">
        <f t="shared" si="1260"/>
        <v>379.2150611</v>
      </c>
      <c r="BB67" s="303">
        <f t="shared" si="1261"/>
        <v>194.9033956</v>
      </c>
      <c r="BC67" s="303">
        <f t="shared" si="1262"/>
        <v>183.3377353</v>
      </c>
      <c r="BD67" s="303">
        <f t="shared" si="1263"/>
        <v>378.2411308</v>
      </c>
      <c r="BE67" s="303">
        <f t="shared" si="1264"/>
        <v>192.8507005</v>
      </c>
      <c r="BF67" s="303">
        <f t="shared" si="1265"/>
        <v>181.8261967</v>
      </c>
      <c r="BG67" s="303">
        <f t="shared" si="1266"/>
        <v>374.6768973</v>
      </c>
      <c r="BH67" s="303">
        <f t="shared" si="1267"/>
        <v>2075.582606</v>
      </c>
      <c r="BI67" s="303">
        <f t="shared" si="1268"/>
        <v>1947.591921</v>
      </c>
      <c r="BJ67" s="303">
        <f t="shared" si="1269"/>
        <v>4023.174527</v>
      </c>
      <c r="BK67" s="304">
        <f t="shared" si="1270"/>
        <v>1727.753429</v>
      </c>
      <c r="BL67" s="304">
        <f t="shared" si="1271"/>
        <v>1620.556124</v>
      </c>
      <c r="BM67" s="304">
        <f t="shared" si="1272"/>
        <v>3348.309553</v>
      </c>
      <c r="BN67" s="303">
        <v>2350.0</v>
      </c>
      <c r="BO67" s="303">
        <v>1825.0</v>
      </c>
      <c r="BP67" s="303">
        <f t="shared" si="1273"/>
        <v>4175</v>
      </c>
      <c r="BQ67" s="303">
        <f t="shared" si="1274"/>
        <v>2186.867935</v>
      </c>
      <c r="BR67" s="303">
        <f t="shared" si="1275"/>
        <v>2109.672411</v>
      </c>
      <c r="BS67" s="303">
        <f t="shared" si="1276"/>
        <v>4296.540347</v>
      </c>
      <c r="BT67" s="303">
        <f t="shared" ref="BT67:BU67" si="1277">G67*BT134/100</f>
        <v>1484.680122</v>
      </c>
      <c r="BU67" s="303">
        <f t="shared" si="1277"/>
        <v>1396.831438</v>
      </c>
      <c r="BV67" s="303">
        <f t="shared" si="1278"/>
        <v>2881.511561</v>
      </c>
      <c r="BW67" s="303">
        <f t="shared" ref="BW67:BX67" si="1279">G67*BW134/100</f>
        <v>566.663576</v>
      </c>
      <c r="BX67" s="303">
        <f t="shared" si="1279"/>
        <v>534.031658</v>
      </c>
      <c r="BY67" s="303">
        <f t="shared" si="1280"/>
        <v>1100.695234</v>
      </c>
      <c r="BZ67" s="303">
        <f t="shared" ref="BZ67:CA67" si="1281">G67*BZ134/100</f>
        <v>527.3886773</v>
      </c>
      <c r="CA67" s="303">
        <f t="shared" si="1281"/>
        <v>495.9714574</v>
      </c>
      <c r="CB67" s="303">
        <f t="shared" si="1282"/>
        <v>1023.360135</v>
      </c>
      <c r="CC67" s="303">
        <f t="shared" ref="CC67:CD67" si="1283">G67*CC134/100</f>
        <v>1094.052253</v>
      </c>
      <c r="CD67" s="303">
        <f t="shared" si="1283"/>
        <v>1030.003115</v>
      </c>
      <c r="CE67" s="303">
        <f t="shared" si="1284"/>
        <v>2124.055369</v>
      </c>
      <c r="CF67" s="303">
        <f t="shared" si="1285"/>
        <v>8067.827119</v>
      </c>
      <c r="CG67" s="303">
        <f t="shared" si="1286"/>
        <v>7921.107277</v>
      </c>
      <c r="CH67" s="303">
        <f t="shared" si="1287"/>
        <v>15988.9344</v>
      </c>
      <c r="CI67" s="303">
        <f t="shared" si="1288"/>
        <v>3674.495208</v>
      </c>
      <c r="CJ67" s="303">
        <f t="shared" si="1289"/>
        <v>3458.603961</v>
      </c>
      <c r="CK67" s="303">
        <f t="shared" si="1290"/>
        <v>7133.09917</v>
      </c>
      <c r="CL67" s="303">
        <f t="shared" si="1291"/>
        <v>7055.574764</v>
      </c>
      <c r="CM67" s="303">
        <f t="shared" si="1292"/>
        <v>6935.516221</v>
      </c>
      <c r="CN67" s="303">
        <f t="shared" si="1293"/>
        <v>13991.09098</v>
      </c>
      <c r="CO67" s="303">
        <f t="shared" si="1294"/>
        <v>313.2925829</v>
      </c>
      <c r="CP67" s="303">
        <f t="shared" si="1295"/>
        <v>328.2246477</v>
      </c>
      <c r="CQ67" s="303">
        <f t="shared" si="1296"/>
        <v>641.5172306</v>
      </c>
      <c r="CR67" s="303">
        <f t="shared" si="1297"/>
        <v>2387.301456</v>
      </c>
      <c r="CS67" s="303">
        <f t="shared" si="1298"/>
        <v>2323.744229</v>
      </c>
      <c r="CT67" s="303">
        <f t="shared" si="1299"/>
        <v>4711.045685</v>
      </c>
      <c r="CU67" s="303">
        <f t="shared" si="1300"/>
        <v>2781.28206</v>
      </c>
      <c r="CV67" s="303">
        <f t="shared" si="1301"/>
        <v>2796.465167</v>
      </c>
      <c r="CW67" s="303">
        <f t="shared" si="1302"/>
        <v>5577.747227</v>
      </c>
      <c r="CX67" s="303">
        <f t="shared" si="1303"/>
        <v>1761.314993</v>
      </c>
      <c r="CY67" s="303">
        <f t="shared" si="1304"/>
        <v>1707.121426</v>
      </c>
      <c r="CZ67" s="303">
        <f t="shared" si="1305"/>
        <v>3468.436419</v>
      </c>
      <c r="DA67" s="303">
        <f t="shared" si="1306"/>
        <v>6929.898509</v>
      </c>
      <c r="DB67" s="303">
        <f t="shared" si="1307"/>
        <v>6827.330822</v>
      </c>
      <c r="DC67" s="303">
        <f t="shared" si="1308"/>
        <v>13757.22933</v>
      </c>
      <c r="DD67" s="303">
        <f t="shared" si="1309"/>
        <v>7457.287187</v>
      </c>
      <c r="DE67" s="303">
        <f t="shared" si="1310"/>
        <v>7323.30228</v>
      </c>
      <c r="DF67" s="303">
        <f t="shared" si="1311"/>
        <v>14780.58947</v>
      </c>
      <c r="DG67" s="303">
        <f t="shared" si="1312"/>
        <v>7540.438442</v>
      </c>
      <c r="DH67" s="303">
        <f t="shared" si="1313"/>
        <v>7425.13582</v>
      </c>
      <c r="DI67" s="303">
        <f t="shared" si="1314"/>
        <v>14965.57426</v>
      </c>
      <c r="DJ67" s="303">
        <f t="shared" si="1315"/>
        <v>1929.310977</v>
      </c>
      <c r="DK67" s="303">
        <f t="shared" si="1316"/>
        <v>1876.651512</v>
      </c>
      <c r="DL67" s="303">
        <f t="shared" si="1317"/>
        <v>3805.962489</v>
      </c>
      <c r="DM67" s="303">
        <f t="shared" si="1318"/>
        <v>610.5399328</v>
      </c>
      <c r="DN67" s="303">
        <f t="shared" si="1319"/>
        <v>597.8049971</v>
      </c>
      <c r="DO67" s="303">
        <f t="shared" si="1320"/>
        <v>1208.34493</v>
      </c>
      <c r="DP67" s="303">
        <f t="shared" si="1321"/>
        <v>6278.610085</v>
      </c>
      <c r="DQ67" s="303">
        <f t="shared" si="1322"/>
        <v>5144.002224</v>
      </c>
      <c r="DR67" s="303">
        <f t="shared" si="1323"/>
        <v>3788.094353</v>
      </c>
      <c r="DS67" s="303">
        <f t="shared" si="1324"/>
        <v>3482.513182</v>
      </c>
      <c r="DT67" s="303">
        <f t="shared" si="1325"/>
        <v>154.5679377</v>
      </c>
      <c r="DU67" s="303">
        <f t="shared" si="1326"/>
        <v>170.5321167</v>
      </c>
      <c r="DV67" s="303">
        <f t="shared" si="1327"/>
        <v>325.1000544</v>
      </c>
      <c r="DW67" s="303">
        <f>I67*DW135/100</f>
        <v>256.7062006</v>
      </c>
      <c r="DX67" s="303">
        <f>I67*DX135/100</f>
        <v>615.5664688</v>
      </c>
      <c r="DY67" s="303">
        <f t="shared" ref="DY67:DZ67" si="1328">1.48*CF67/100</f>
        <v>119.4038414</v>
      </c>
      <c r="DZ67" s="303">
        <f t="shared" si="1328"/>
        <v>117.2323877</v>
      </c>
      <c r="EA67" s="303">
        <f t="shared" si="1329"/>
        <v>236.6362291</v>
      </c>
      <c r="EB67" s="303">
        <f t="shared" ref="EB67:EC67" si="1330">19.74*CF67/100</f>
        <v>1592.589073</v>
      </c>
      <c r="EC67" s="303">
        <f t="shared" si="1330"/>
        <v>1563.626576</v>
      </c>
      <c r="ED67" s="303">
        <f t="shared" si="1331"/>
        <v>3156.21565</v>
      </c>
      <c r="EE67" s="303"/>
      <c r="EF67" s="303">
        <f t="shared" si="1332"/>
        <v>25.6532785</v>
      </c>
      <c r="EG67" s="303">
        <f t="shared" si="1333"/>
        <v>19.58913665</v>
      </c>
      <c r="EH67" s="303">
        <f>I67*EH135/100</f>
        <v>126.6655894</v>
      </c>
      <c r="EI67" s="303">
        <f t="shared" si="1334"/>
        <v>34.82513182</v>
      </c>
    </row>
    <row r="68" ht="18.0" customHeight="1">
      <c r="A68" s="39"/>
      <c r="B68" s="40">
        <v>3.0</v>
      </c>
      <c r="C68" s="53" t="s">
        <v>96</v>
      </c>
      <c r="D68" s="298">
        <v>20106.0</v>
      </c>
      <c r="E68" s="299">
        <v>19613.0</v>
      </c>
      <c r="F68" s="299">
        <v>39719.0</v>
      </c>
      <c r="G68" s="300">
        <f t="shared" ref="G68:I68" si="1335">D68/D132*100</f>
        <v>3.194882087</v>
      </c>
      <c r="H68" s="300">
        <f t="shared" si="1335"/>
        <v>3.207500576</v>
      </c>
      <c r="I68" s="301">
        <f t="shared" si="1335"/>
        <v>3.201100587</v>
      </c>
      <c r="J68" s="302">
        <f t="shared" ref="J68:K68" si="1336">G68*J134/100</f>
        <v>20625.90316</v>
      </c>
      <c r="K68" s="302">
        <f t="shared" si="1336"/>
        <v>20250.10584</v>
      </c>
      <c r="L68" s="299">
        <f t="shared" si="1229"/>
        <v>40876.009</v>
      </c>
      <c r="M68" s="303"/>
      <c r="N68" s="303"/>
      <c r="O68" s="303"/>
      <c r="P68" s="304">
        <f>I68*P134/100</f>
        <v>778.7957619</v>
      </c>
      <c r="Q68" s="304">
        <f>I68*Q134/100</f>
        <v>774.1861771</v>
      </c>
      <c r="R68" s="304">
        <f t="shared" ref="R68:S68" si="1337">G68*R134/100</f>
        <v>373.8070204</v>
      </c>
      <c r="S68" s="304">
        <f t="shared" si="1337"/>
        <v>366.9963767</v>
      </c>
      <c r="T68" s="303">
        <f t="shared" si="1231"/>
        <v>740.8033971</v>
      </c>
      <c r="U68" s="303">
        <f t="shared" ref="U68:V68" si="1338">G68*U134/100</f>
        <v>361.1269792</v>
      </c>
      <c r="V68" s="303">
        <f t="shared" si="1338"/>
        <v>352.2721298</v>
      </c>
      <c r="W68" s="303">
        <f t="shared" si="1233"/>
        <v>713.399109</v>
      </c>
      <c r="X68" s="304">
        <f t="shared" ref="X68:Y68" si="1339">G68*X134/100</f>
        <v>380.4146101</v>
      </c>
      <c r="Y68" s="304">
        <f t="shared" si="1339"/>
        <v>369.7285915</v>
      </c>
      <c r="Z68" s="303">
        <f t="shared" si="1235"/>
        <v>750.1432015</v>
      </c>
      <c r="AA68" s="303">
        <f t="shared" ref="AA68:AB68" si="1340">G68*AA134/100</f>
        <v>765.0464645</v>
      </c>
      <c r="AB68" s="303">
        <f t="shared" si="1340"/>
        <v>741.4458333</v>
      </c>
      <c r="AC68" s="303">
        <f t="shared" si="1237"/>
        <v>1506.492298</v>
      </c>
      <c r="AD68" s="303">
        <f t="shared" si="1238"/>
        <v>1150.668732</v>
      </c>
      <c r="AE68" s="303">
        <f t="shared" si="1239"/>
        <v>1111.848</v>
      </c>
      <c r="AF68" s="303">
        <f t="shared" si="1240"/>
        <v>2262.516732</v>
      </c>
      <c r="AG68" s="303">
        <f t="shared" si="1241"/>
        <v>1915.811043</v>
      </c>
      <c r="AH68" s="303">
        <f t="shared" si="1242"/>
        <v>1840.592131</v>
      </c>
      <c r="AI68" s="303">
        <f t="shared" si="1243"/>
        <v>3756.403174</v>
      </c>
      <c r="AJ68" s="304">
        <f t="shared" si="1244"/>
        <v>1535.396433</v>
      </c>
      <c r="AK68" s="304">
        <f t="shared" si="1245"/>
        <v>1470.863539</v>
      </c>
      <c r="AL68" s="303">
        <f t="shared" si="1246"/>
        <v>3006.259973</v>
      </c>
      <c r="AM68" s="304">
        <f t="shared" si="1247"/>
        <v>750.0624675</v>
      </c>
      <c r="AN68" s="304">
        <f t="shared" si="1248"/>
        <v>708.2802773</v>
      </c>
      <c r="AO68" s="304">
        <f t="shared" si="1249"/>
        <v>1458.342745</v>
      </c>
      <c r="AP68" s="303">
        <f t="shared" si="1250"/>
        <v>369.7117551</v>
      </c>
      <c r="AQ68" s="303">
        <f t="shared" si="1251"/>
        <v>348.0138125</v>
      </c>
      <c r="AR68" s="303">
        <f t="shared" si="1252"/>
        <v>717.7255676</v>
      </c>
      <c r="AS68" s="303">
        <f t="shared" si="1253"/>
        <v>367.5392353</v>
      </c>
      <c r="AT68" s="303">
        <f t="shared" si="1254"/>
        <v>346.1534622</v>
      </c>
      <c r="AU68" s="303">
        <f t="shared" si="1255"/>
        <v>713.6926975</v>
      </c>
      <c r="AV68" s="303">
        <f t="shared" si="1256"/>
        <v>366.3890777</v>
      </c>
      <c r="AW68" s="303">
        <f t="shared" si="1257"/>
        <v>345.9930872</v>
      </c>
      <c r="AX68" s="303">
        <f t="shared" si="1258"/>
        <v>712.3821649</v>
      </c>
      <c r="AY68" s="303">
        <f t="shared" ref="AY68:AZ68" si="1341">G68*AY134/100</f>
        <v>365.5584084</v>
      </c>
      <c r="AZ68" s="303">
        <f t="shared" si="1341"/>
        <v>346.5383623</v>
      </c>
      <c r="BA68" s="303">
        <f t="shared" si="1260"/>
        <v>712.0967707</v>
      </c>
      <c r="BB68" s="303">
        <f t="shared" si="1261"/>
        <v>364.024865</v>
      </c>
      <c r="BC68" s="303">
        <f t="shared" si="1262"/>
        <v>346.2496872</v>
      </c>
      <c r="BD68" s="303">
        <f t="shared" si="1263"/>
        <v>710.2745522</v>
      </c>
      <c r="BE68" s="303">
        <f t="shared" si="1264"/>
        <v>360.1910065</v>
      </c>
      <c r="BF68" s="303">
        <f t="shared" si="1265"/>
        <v>343.3950117</v>
      </c>
      <c r="BG68" s="303">
        <f t="shared" si="1266"/>
        <v>703.5860182</v>
      </c>
      <c r="BH68" s="303">
        <f t="shared" si="1267"/>
        <v>3876.606027</v>
      </c>
      <c r="BI68" s="303">
        <f t="shared" si="1268"/>
        <v>3678.201286</v>
      </c>
      <c r="BJ68" s="303">
        <f t="shared" si="1269"/>
        <v>7554.807313</v>
      </c>
      <c r="BK68" s="304">
        <f t="shared" si="1270"/>
        <v>3226.958703</v>
      </c>
      <c r="BL68" s="304">
        <f t="shared" si="1271"/>
        <v>3060.564975</v>
      </c>
      <c r="BM68" s="304">
        <f t="shared" si="1272"/>
        <v>6287.523678</v>
      </c>
      <c r="BN68" s="303">
        <v>4244.0</v>
      </c>
      <c r="BO68" s="303">
        <v>3018.0</v>
      </c>
      <c r="BP68" s="303">
        <f t="shared" si="1273"/>
        <v>7262</v>
      </c>
      <c r="BQ68" s="303">
        <f t="shared" si="1274"/>
        <v>3783.152057</v>
      </c>
      <c r="BR68" s="303">
        <f t="shared" si="1275"/>
        <v>3690.389003</v>
      </c>
      <c r="BS68" s="303">
        <f t="shared" si="1276"/>
        <v>7473.54106</v>
      </c>
      <c r="BT68" s="303">
        <f t="shared" ref="BT68:BU68" si="1342">G68*BT134/100</f>
        <v>2772.965958</v>
      </c>
      <c r="BU68" s="303">
        <f t="shared" si="1342"/>
        <v>2638.040924</v>
      </c>
      <c r="BV68" s="303">
        <f t="shared" si="1278"/>
        <v>5411.006883</v>
      </c>
      <c r="BW68" s="303">
        <f t="shared" ref="BW68:BX68" si="1343">G68*BW134/100</f>
        <v>1058.368589</v>
      </c>
      <c r="BX68" s="303">
        <f t="shared" si="1343"/>
        <v>1008.566481</v>
      </c>
      <c r="BY68" s="303">
        <f t="shared" si="1280"/>
        <v>2066.93507</v>
      </c>
      <c r="BZ68" s="303">
        <f t="shared" ref="BZ68:CA68" si="1344">G68*BZ134/100</f>
        <v>985.0140962</v>
      </c>
      <c r="CA68" s="303">
        <f t="shared" si="1344"/>
        <v>936.6863933</v>
      </c>
      <c r="CB68" s="303">
        <f t="shared" si="1282"/>
        <v>1921.70049</v>
      </c>
      <c r="CC68" s="303">
        <f t="shared" ref="CC68:CD68" si="1345">G68*CC134/100</f>
        <v>2043.382685</v>
      </c>
      <c r="CD68" s="303">
        <f t="shared" si="1345"/>
        <v>1945.252875</v>
      </c>
      <c r="CE68" s="303">
        <f t="shared" si="1284"/>
        <v>3988.63556</v>
      </c>
      <c r="CF68" s="303">
        <f t="shared" si="1285"/>
        <v>15068.43772</v>
      </c>
      <c r="CG68" s="303">
        <f t="shared" si="1286"/>
        <v>14959.71854</v>
      </c>
      <c r="CH68" s="303">
        <f t="shared" si="1287"/>
        <v>30028.15626</v>
      </c>
      <c r="CI68" s="303">
        <f t="shared" si="1288"/>
        <v>6862.926211</v>
      </c>
      <c r="CJ68" s="303">
        <f t="shared" si="1289"/>
        <v>6531.882474</v>
      </c>
      <c r="CK68" s="303">
        <f t="shared" si="1290"/>
        <v>13394.80868</v>
      </c>
      <c r="CL68" s="303">
        <f t="shared" si="1291"/>
        <v>13177.8343</v>
      </c>
      <c r="CM68" s="303">
        <f t="shared" si="1292"/>
        <v>13098.3418</v>
      </c>
      <c r="CN68" s="303">
        <f t="shared" si="1293"/>
        <v>26276.1761</v>
      </c>
      <c r="CO68" s="303">
        <f t="shared" si="1294"/>
        <v>585.1426542</v>
      </c>
      <c r="CP68" s="303">
        <f t="shared" si="1295"/>
        <v>619.8815614</v>
      </c>
      <c r="CQ68" s="303">
        <f t="shared" si="1296"/>
        <v>1205.024216</v>
      </c>
      <c r="CR68" s="303">
        <f t="shared" si="1297"/>
        <v>4458.809389</v>
      </c>
      <c r="CS68" s="303">
        <f t="shared" si="1298"/>
        <v>4388.598514</v>
      </c>
      <c r="CT68" s="303">
        <f t="shared" si="1299"/>
        <v>8847.407903</v>
      </c>
      <c r="CU68" s="303">
        <f t="shared" si="1300"/>
        <v>5194.654631</v>
      </c>
      <c r="CV68" s="303">
        <f t="shared" si="1301"/>
        <v>5281.374224</v>
      </c>
      <c r="CW68" s="303">
        <f t="shared" si="1302"/>
        <v>10476.02886</v>
      </c>
      <c r="CX68" s="303">
        <f t="shared" si="1303"/>
        <v>3289.64229</v>
      </c>
      <c r="CY68" s="303">
        <f t="shared" si="1304"/>
        <v>3224.051279</v>
      </c>
      <c r="CZ68" s="303">
        <f t="shared" si="1305"/>
        <v>6513.693569</v>
      </c>
      <c r="DA68" s="303">
        <f t="shared" si="1306"/>
        <v>12943.10631</v>
      </c>
      <c r="DB68" s="303">
        <f t="shared" si="1307"/>
        <v>12894.02402</v>
      </c>
      <c r="DC68" s="303">
        <f t="shared" si="1308"/>
        <v>25837.13033</v>
      </c>
      <c r="DD68" s="303">
        <f t="shared" si="1309"/>
        <v>13928.12041</v>
      </c>
      <c r="DE68" s="303">
        <f t="shared" si="1310"/>
        <v>13830.71041</v>
      </c>
      <c r="DF68" s="303">
        <f t="shared" si="1311"/>
        <v>27758.83082</v>
      </c>
      <c r="DG68" s="303">
        <f t="shared" si="1312"/>
        <v>14083.42362</v>
      </c>
      <c r="DH68" s="303">
        <f t="shared" si="1313"/>
        <v>14023.03215</v>
      </c>
      <c r="DI68" s="303">
        <f t="shared" si="1314"/>
        <v>28106.45577</v>
      </c>
      <c r="DJ68" s="303">
        <f t="shared" si="1315"/>
        <v>3603.411659</v>
      </c>
      <c r="DK68" s="303">
        <f t="shared" si="1316"/>
        <v>3544.223987</v>
      </c>
      <c r="DL68" s="303">
        <f t="shared" si="1317"/>
        <v>7147.635646</v>
      </c>
      <c r="DM68" s="303">
        <f t="shared" si="1318"/>
        <v>1140.317314</v>
      </c>
      <c r="DN68" s="303">
        <f t="shared" si="1319"/>
        <v>1129.008128</v>
      </c>
      <c r="DO68" s="303">
        <f t="shared" si="1320"/>
        <v>2269.325442</v>
      </c>
      <c r="DP68" s="303">
        <f t="shared" si="1321"/>
        <v>11791.23278</v>
      </c>
      <c r="DQ68" s="303">
        <f t="shared" si="1322"/>
        <v>9660.438666</v>
      </c>
      <c r="DR68" s="303">
        <f t="shared" si="1323"/>
        <v>7114.043029</v>
      </c>
      <c r="DS68" s="303">
        <f t="shared" si="1324"/>
        <v>6540.16144</v>
      </c>
      <c r="DT68" s="303">
        <f t="shared" si="1325"/>
        <v>288.6895454</v>
      </c>
      <c r="DU68" s="303">
        <f t="shared" si="1326"/>
        <v>322.0651329</v>
      </c>
      <c r="DV68" s="303">
        <f t="shared" si="1327"/>
        <v>610.7546782</v>
      </c>
      <c r="DW68" s="303">
        <f>I68*DW135/100</f>
        <v>482.0857485</v>
      </c>
      <c r="DX68" s="303">
        <f>I68*DX135/100</f>
        <v>1156.013455</v>
      </c>
      <c r="DY68" s="303">
        <f t="shared" ref="DY68:DZ68" si="1346">1.48*CF68/100</f>
        <v>223.0128783</v>
      </c>
      <c r="DZ68" s="303">
        <f t="shared" si="1346"/>
        <v>221.4038344</v>
      </c>
      <c r="EA68" s="303">
        <f t="shared" si="1329"/>
        <v>444.4167126</v>
      </c>
      <c r="EB68" s="303">
        <f t="shared" ref="EB68:EC68" si="1347">19.74*CF68/100</f>
        <v>2974.509606</v>
      </c>
      <c r="EC68" s="303">
        <f t="shared" si="1347"/>
        <v>2953.04844</v>
      </c>
      <c r="ED68" s="303">
        <f t="shared" si="1331"/>
        <v>5927.558046</v>
      </c>
      <c r="EE68" s="303"/>
      <c r="EF68" s="303">
        <f t="shared" si="1332"/>
        <v>48.17686945</v>
      </c>
      <c r="EG68" s="303">
        <f t="shared" si="1333"/>
        <v>36.7884081</v>
      </c>
      <c r="EH68" s="303">
        <f>I68*EH135/100</f>
        <v>237.8737846</v>
      </c>
      <c r="EI68" s="303">
        <f t="shared" si="1334"/>
        <v>65.4016144</v>
      </c>
    </row>
    <row r="69" ht="16.5" customHeight="1">
      <c r="A69" s="39"/>
      <c r="B69" s="40">
        <v>4.0</v>
      </c>
      <c r="C69" s="53" t="s">
        <v>97</v>
      </c>
      <c r="D69" s="298">
        <v>3649.0</v>
      </c>
      <c r="E69" s="299">
        <v>3609.0</v>
      </c>
      <c r="F69" s="299">
        <v>7258.0</v>
      </c>
      <c r="G69" s="300">
        <f t="shared" ref="G69:I69" si="1348">D69/D132*100</f>
        <v>0.5798331212</v>
      </c>
      <c r="H69" s="300">
        <f t="shared" si="1348"/>
        <v>0.5902141223</v>
      </c>
      <c r="I69" s="301">
        <f t="shared" si="1348"/>
        <v>0.5849489681</v>
      </c>
      <c r="J69" s="302">
        <f t="shared" ref="J69:K69" si="1349">G69*J134/100</f>
        <v>3743.356244</v>
      </c>
      <c r="K69" s="302">
        <f t="shared" si="1349"/>
        <v>3726.234231</v>
      </c>
      <c r="L69" s="299">
        <f t="shared" si="1229"/>
        <v>7469.590475</v>
      </c>
      <c r="M69" s="303"/>
      <c r="N69" s="303"/>
      <c r="O69" s="303"/>
      <c r="P69" s="304">
        <f>I69*P134/100</f>
        <v>142.3122344</v>
      </c>
      <c r="Q69" s="304">
        <f>I69*Q134/100</f>
        <v>141.4699079</v>
      </c>
      <c r="R69" s="304">
        <f t="shared" ref="R69:S69" si="1350">G69*R134/100</f>
        <v>67.84153076</v>
      </c>
      <c r="S69" s="304">
        <f t="shared" si="1350"/>
        <v>67.53122539</v>
      </c>
      <c r="T69" s="303">
        <f t="shared" si="1231"/>
        <v>135.3727562</v>
      </c>
      <c r="U69" s="303">
        <f t="shared" ref="U69:V69" si="1351">G69*U134/100</f>
        <v>65.540254</v>
      </c>
      <c r="V69" s="303">
        <f t="shared" si="1351"/>
        <v>64.82180781</v>
      </c>
      <c r="W69" s="303">
        <f t="shared" si="1233"/>
        <v>130.3620618</v>
      </c>
      <c r="X69" s="304">
        <f t="shared" ref="X69:Y69" si="1352">G69*X134/100</f>
        <v>69.04072974</v>
      </c>
      <c r="Y69" s="304">
        <f t="shared" si="1352"/>
        <v>68.03398188</v>
      </c>
      <c r="Z69" s="303">
        <f t="shared" si="1235"/>
        <v>137.0747116</v>
      </c>
      <c r="AA69" s="303">
        <f t="shared" ref="AA69:AB69" si="1353">G69*AA134/100</f>
        <v>138.8468392</v>
      </c>
      <c r="AB69" s="303">
        <f t="shared" si="1353"/>
        <v>136.4338965</v>
      </c>
      <c r="AC69" s="303">
        <f t="shared" si="1237"/>
        <v>275.2807357</v>
      </c>
      <c r="AD69" s="303">
        <f t="shared" si="1238"/>
        <v>208.8326969</v>
      </c>
      <c r="AE69" s="303">
        <f t="shared" si="1239"/>
        <v>204.5918234</v>
      </c>
      <c r="AF69" s="303">
        <f t="shared" si="1240"/>
        <v>413.4245203</v>
      </c>
      <c r="AG69" s="303">
        <f t="shared" si="1241"/>
        <v>347.6969311</v>
      </c>
      <c r="AH69" s="303">
        <f t="shared" si="1242"/>
        <v>338.6884719</v>
      </c>
      <c r="AI69" s="303">
        <f t="shared" si="1243"/>
        <v>686.3854031</v>
      </c>
      <c r="AJ69" s="304">
        <f t="shared" si="1244"/>
        <v>278.6562014</v>
      </c>
      <c r="AK69" s="304">
        <f t="shared" si="1245"/>
        <v>270.6544901</v>
      </c>
      <c r="AL69" s="303">
        <f t="shared" si="1246"/>
        <v>549.3106914</v>
      </c>
      <c r="AM69" s="304">
        <f t="shared" si="1247"/>
        <v>136.1274219</v>
      </c>
      <c r="AN69" s="304">
        <f t="shared" si="1248"/>
        <v>130.3310825</v>
      </c>
      <c r="AO69" s="304">
        <f t="shared" si="1249"/>
        <v>266.4585043</v>
      </c>
      <c r="AP69" s="303">
        <f t="shared" si="1250"/>
        <v>67.09828879</v>
      </c>
      <c r="AQ69" s="303">
        <f t="shared" si="1251"/>
        <v>64.03823227</v>
      </c>
      <c r="AR69" s="303">
        <f t="shared" si="1252"/>
        <v>131.1365211</v>
      </c>
      <c r="AS69" s="303">
        <f t="shared" si="1253"/>
        <v>66.70400226</v>
      </c>
      <c r="AT69" s="303">
        <f t="shared" si="1254"/>
        <v>63.69590808</v>
      </c>
      <c r="AU69" s="303">
        <f t="shared" si="1255"/>
        <v>130.3999103</v>
      </c>
      <c r="AV69" s="303">
        <f t="shared" si="1256"/>
        <v>66.49526234</v>
      </c>
      <c r="AW69" s="303">
        <f t="shared" si="1257"/>
        <v>63.66639737</v>
      </c>
      <c r="AX69" s="303">
        <f t="shared" si="1258"/>
        <v>130.1616597</v>
      </c>
      <c r="AY69" s="303">
        <f t="shared" ref="AY69:AZ69" si="1354">G69*AY134/100</f>
        <v>66.34450573</v>
      </c>
      <c r="AZ69" s="303">
        <f t="shared" si="1354"/>
        <v>63.76673377</v>
      </c>
      <c r="BA69" s="303">
        <f t="shared" si="1260"/>
        <v>130.1112395</v>
      </c>
      <c r="BB69" s="303">
        <f t="shared" si="1261"/>
        <v>66.06618583</v>
      </c>
      <c r="BC69" s="303">
        <f t="shared" si="1262"/>
        <v>63.7136145</v>
      </c>
      <c r="BD69" s="303">
        <f t="shared" si="1263"/>
        <v>129.7798003</v>
      </c>
      <c r="BE69" s="303">
        <f t="shared" si="1264"/>
        <v>65.37038608</v>
      </c>
      <c r="BF69" s="303">
        <f t="shared" si="1265"/>
        <v>63.18832393</v>
      </c>
      <c r="BG69" s="303">
        <f t="shared" si="1266"/>
        <v>128.55871</v>
      </c>
      <c r="BH69" s="303">
        <f t="shared" si="1267"/>
        <v>703.5579126</v>
      </c>
      <c r="BI69" s="303">
        <f t="shared" si="1268"/>
        <v>676.8280447</v>
      </c>
      <c r="BJ69" s="303">
        <f t="shared" si="1269"/>
        <v>1380.385957</v>
      </c>
      <c r="BK69" s="304">
        <f t="shared" si="1270"/>
        <v>585.6546457</v>
      </c>
      <c r="BL69" s="304">
        <f t="shared" si="1271"/>
        <v>563.1764133</v>
      </c>
      <c r="BM69" s="304">
        <f t="shared" si="1272"/>
        <v>1148.831059</v>
      </c>
      <c r="BN69" s="303">
        <v>677.0</v>
      </c>
      <c r="BO69" s="303">
        <v>419.0</v>
      </c>
      <c r="BP69" s="303">
        <f t="shared" si="1273"/>
        <v>1096</v>
      </c>
      <c r="BQ69" s="303">
        <f t="shared" si="1274"/>
        <v>567.0838534</v>
      </c>
      <c r="BR69" s="303">
        <f t="shared" si="1275"/>
        <v>560.8675327</v>
      </c>
      <c r="BS69" s="303">
        <f t="shared" si="1276"/>
        <v>1127.951386</v>
      </c>
      <c r="BT69" s="303">
        <f t="shared" ref="BT69:BU69" si="1355">G69*BT134/100</f>
        <v>503.2603592</v>
      </c>
      <c r="BU69" s="303">
        <f t="shared" si="1355"/>
        <v>485.427507</v>
      </c>
      <c r="BV69" s="303">
        <f t="shared" si="1278"/>
        <v>988.6878662</v>
      </c>
      <c r="BW69" s="303">
        <f t="shared" ref="BW69:BX69" si="1356">G69*BW134/100</f>
        <v>192.0813181</v>
      </c>
      <c r="BX69" s="303">
        <f t="shared" si="1356"/>
        <v>185.5869286</v>
      </c>
      <c r="BY69" s="303">
        <f t="shared" si="1280"/>
        <v>377.6682467</v>
      </c>
      <c r="BZ69" s="303">
        <f t="shared" ref="BZ69:CA69" si="1357">G69*BZ134/100</f>
        <v>178.7683496</v>
      </c>
      <c r="CA69" s="303">
        <f t="shared" si="1357"/>
        <v>172.3602301</v>
      </c>
      <c r="CB69" s="303">
        <f t="shared" si="1282"/>
        <v>351.1285797</v>
      </c>
      <c r="CC69" s="303">
        <f t="shared" ref="CC69:CD69" si="1358">G69*CC134/100</f>
        <v>370.8496677</v>
      </c>
      <c r="CD69" s="303">
        <f t="shared" si="1358"/>
        <v>357.9471587</v>
      </c>
      <c r="CE69" s="303">
        <f t="shared" si="1284"/>
        <v>728.7968264</v>
      </c>
      <c r="CF69" s="303">
        <f t="shared" si="1285"/>
        <v>2734.742328</v>
      </c>
      <c r="CG69" s="303">
        <f t="shared" si="1286"/>
        <v>2752.746862</v>
      </c>
      <c r="CH69" s="303">
        <f t="shared" si="1287"/>
        <v>5487.48919</v>
      </c>
      <c r="CI69" s="303">
        <f t="shared" si="1288"/>
        <v>1245.539528</v>
      </c>
      <c r="CJ69" s="303">
        <f t="shared" si="1289"/>
        <v>1201.935647</v>
      </c>
      <c r="CK69" s="303">
        <f t="shared" si="1290"/>
        <v>2447.475175</v>
      </c>
      <c r="CL69" s="303">
        <f t="shared" si="1291"/>
        <v>2391.62028</v>
      </c>
      <c r="CM69" s="303">
        <f t="shared" si="1292"/>
        <v>2410.233803</v>
      </c>
      <c r="CN69" s="303">
        <f t="shared" si="1293"/>
        <v>4801.854083</v>
      </c>
      <c r="CO69" s="303">
        <f t="shared" si="1294"/>
        <v>106.1964361</v>
      </c>
      <c r="CP69" s="303">
        <f t="shared" si="1295"/>
        <v>114.0647813</v>
      </c>
      <c r="CQ69" s="303">
        <f t="shared" si="1296"/>
        <v>220.2612174</v>
      </c>
      <c r="CR69" s="303">
        <f t="shared" si="1297"/>
        <v>809.2209023</v>
      </c>
      <c r="CS69" s="303">
        <f t="shared" si="1298"/>
        <v>807.5486685</v>
      </c>
      <c r="CT69" s="303">
        <f t="shared" si="1299"/>
        <v>1616.769571</v>
      </c>
      <c r="CU69" s="303">
        <f t="shared" si="1300"/>
        <v>942.7680668</v>
      </c>
      <c r="CV69" s="303">
        <f t="shared" si="1301"/>
        <v>971.8288673</v>
      </c>
      <c r="CW69" s="303">
        <f t="shared" si="1302"/>
        <v>1914.596934</v>
      </c>
      <c r="CX69" s="303">
        <f t="shared" si="1303"/>
        <v>597.0309716</v>
      </c>
      <c r="CY69" s="303">
        <f t="shared" si="1304"/>
        <v>593.2596272</v>
      </c>
      <c r="CZ69" s="303">
        <f t="shared" si="1305"/>
        <v>1190.290599</v>
      </c>
      <c r="DA69" s="303">
        <f t="shared" si="1306"/>
        <v>2349.019941</v>
      </c>
      <c r="DB69" s="303">
        <f t="shared" si="1307"/>
        <v>2372.637163</v>
      </c>
      <c r="DC69" s="303">
        <f t="shared" si="1308"/>
        <v>4721.657104</v>
      </c>
      <c r="DD69" s="303">
        <f t="shared" si="1309"/>
        <v>2527.78829</v>
      </c>
      <c r="DE69" s="303">
        <f t="shared" si="1310"/>
        <v>2544.997393</v>
      </c>
      <c r="DF69" s="303">
        <f t="shared" si="1311"/>
        <v>5072.785683</v>
      </c>
      <c r="DG69" s="303">
        <f t="shared" si="1312"/>
        <v>2555.973978</v>
      </c>
      <c r="DH69" s="303">
        <f t="shared" si="1313"/>
        <v>2580.386632</v>
      </c>
      <c r="DI69" s="303">
        <f t="shared" si="1314"/>
        <v>5136.36061</v>
      </c>
      <c r="DJ69" s="303">
        <f t="shared" si="1315"/>
        <v>653.9763824</v>
      </c>
      <c r="DK69" s="303">
        <f t="shared" si="1316"/>
        <v>652.1748008</v>
      </c>
      <c r="DL69" s="303">
        <f t="shared" si="1317"/>
        <v>1306.151183</v>
      </c>
      <c r="DM69" s="303">
        <f t="shared" si="1318"/>
        <v>206.9540376</v>
      </c>
      <c r="DN69" s="303">
        <f t="shared" si="1319"/>
        <v>207.7494689</v>
      </c>
      <c r="DO69" s="303">
        <f t="shared" si="1320"/>
        <v>414.7035065</v>
      </c>
      <c r="DP69" s="303">
        <f t="shared" si="1321"/>
        <v>2154.703509</v>
      </c>
      <c r="DQ69" s="303">
        <f t="shared" si="1322"/>
        <v>1765.326958</v>
      </c>
      <c r="DR69" s="303">
        <f t="shared" si="1323"/>
        <v>1300.004314</v>
      </c>
      <c r="DS69" s="303">
        <f t="shared" si="1324"/>
        <v>1195.134476</v>
      </c>
      <c r="DT69" s="303">
        <f t="shared" si="1325"/>
        <v>52.39372083</v>
      </c>
      <c r="DU69" s="303">
        <f t="shared" si="1326"/>
        <v>59.26340002</v>
      </c>
      <c r="DV69" s="303">
        <f t="shared" si="1327"/>
        <v>111.6571209</v>
      </c>
      <c r="DW69" s="303">
        <f>I69*DW135/100</f>
        <v>88.09331459</v>
      </c>
      <c r="DX69" s="303">
        <f>I69*DX135/100</f>
        <v>211.2426208</v>
      </c>
      <c r="DY69" s="303">
        <f t="shared" ref="DY69:DZ69" si="1359">1.48*CF69/100</f>
        <v>40.47418645</v>
      </c>
      <c r="DZ69" s="303">
        <f t="shared" si="1359"/>
        <v>40.74065356</v>
      </c>
      <c r="EA69" s="303">
        <f t="shared" si="1329"/>
        <v>81.21484001</v>
      </c>
      <c r="EB69" s="303">
        <f t="shared" ref="EB69:EC69" si="1360">19.74*CF69/100</f>
        <v>539.8381355</v>
      </c>
      <c r="EC69" s="303">
        <f t="shared" si="1360"/>
        <v>543.3922306</v>
      </c>
      <c r="ED69" s="303">
        <f t="shared" si="1331"/>
        <v>1083.230366</v>
      </c>
      <c r="EE69" s="303"/>
      <c r="EF69" s="303">
        <f t="shared" si="1332"/>
        <v>8.803733386</v>
      </c>
      <c r="EG69" s="303">
        <f t="shared" si="1333"/>
        <v>6.722631427</v>
      </c>
      <c r="EH69" s="303">
        <f>I69*EH135/100</f>
        <v>43.46755782</v>
      </c>
      <c r="EI69" s="303">
        <f t="shared" si="1334"/>
        <v>11.95134476</v>
      </c>
    </row>
    <row r="70" ht="14.25" customHeight="1">
      <c r="A70" s="44"/>
      <c r="B70" s="45"/>
      <c r="C70" s="46"/>
      <c r="D70" s="308"/>
      <c r="E70" s="309"/>
      <c r="F70" s="309"/>
      <c r="G70" s="310"/>
      <c r="H70" s="310"/>
      <c r="I70" s="309"/>
      <c r="J70" s="309"/>
      <c r="K70" s="311"/>
      <c r="L70" s="309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  <c r="BS70" s="312"/>
      <c r="BT70" s="312"/>
      <c r="BU70" s="312"/>
      <c r="BV70" s="312"/>
      <c r="BW70" s="312"/>
      <c r="BX70" s="312"/>
      <c r="BY70" s="312"/>
      <c r="BZ70" s="312"/>
      <c r="CA70" s="312"/>
      <c r="CB70" s="312"/>
      <c r="CC70" s="312"/>
      <c r="CD70" s="312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12"/>
      <c r="CY70" s="312"/>
      <c r="CZ70" s="312"/>
      <c r="DA70" s="312"/>
      <c r="DB70" s="312"/>
      <c r="DC70" s="312"/>
      <c r="DD70" s="312"/>
      <c r="DE70" s="312"/>
      <c r="DF70" s="312"/>
      <c r="DG70" s="312"/>
      <c r="DH70" s="312"/>
      <c r="DI70" s="312"/>
      <c r="DJ70" s="312"/>
      <c r="DK70" s="312"/>
      <c r="DL70" s="312"/>
      <c r="DM70" s="312"/>
      <c r="DN70" s="312"/>
      <c r="DO70" s="312"/>
      <c r="DP70" s="312"/>
      <c r="DQ70" s="312"/>
      <c r="DR70" s="312"/>
      <c r="DS70" s="312"/>
      <c r="DT70" s="312"/>
      <c r="DU70" s="312"/>
      <c r="DV70" s="312"/>
      <c r="DW70" s="312"/>
      <c r="DX70" s="312"/>
      <c r="DY70" s="312"/>
      <c r="DZ70" s="312"/>
      <c r="EA70" s="312"/>
      <c r="EB70" s="312"/>
      <c r="EC70" s="312"/>
      <c r="ED70" s="312"/>
      <c r="EE70" s="312"/>
      <c r="EF70" s="312"/>
      <c r="EG70" s="312"/>
      <c r="EH70" s="312"/>
      <c r="EI70" s="312"/>
    </row>
    <row r="71" ht="14.25" customHeight="1">
      <c r="A71" s="49" t="s">
        <v>98</v>
      </c>
      <c r="B71" s="50" t="s">
        <v>99</v>
      </c>
      <c r="C71" s="51"/>
      <c r="D71" s="313">
        <v>10368.0</v>
      </c>
      <c r="E71" s="314">
        <v>9183.0</v>
      </c>
      <c r="F71" s="314">
        <v>19551.0</v>
      </c>
      <c r="G71" s="315"/>
      <c r="H71" s="315"/>
      <c r="I71" s="316"/>
      <c r="J71" s="314">
        <f t="shared" ref="J71:L71" si="1361">J78+J84</f>
        <v>10636.09689</v>
      </c>
      <c r="K71" s="314">
        <f t="shared" si="1361"/>
        <v>9481.299236</v>
      </c>
      <c r="L71" s="314">
        <f t="shared" si="1361"/>
        <v>20117.39612</v>
      </c>
      <c r="M71" s="320">
        <v>378.0</v>
      </c>
      <c r="N71" s="346">
        <v>19551.0</v>
      </c>
      <c r="O71" s="296">
        <f>M71/N71*1000</f>
        <v>19.33404941</v>
      </c>
      <c r="P71" s="297">
        <f t="shared" ref="P71:BP71" si="1362">P78+P84</f>
        <v>383.3489247</v>
      </c>
      <c r="Q71" s="297">
        <f t="shared" si="1362"/>
        <v>381.0799352</v>
      </c>
      <c r="R71" s="297">
        <f t="shared" si="1362"/>
        <v>192.7599317</v>
      </c>
      <c r="S71" s="297">
        <f t="shared" si="1362"/>
        <v>171.8313225</v>
      </c>
      <c r="T71" s="297">
        <f t="shared" si="1362"/>
        <v>364.5912542</v>
      </c>
      <c r="U71" s="297">
        <f t="shared" si="1362"/>
        <v>186.2212534</v>
      </c>
      <c r="V71" s="297">
        <f t="shared" si="1362"/>
        <v>164.9372849</v>
      </c>
      <c r="W71" s="297">
        <f t="shared" si="1362"/>
        <v>351.1585382</v>
      </c>
      <c r="X71" s="297">
        <f t="shared" si="1362"/>
        <v>196.1672475</v>
      </c>
      <c r="Y71" s="297">
        <f t="shared" si="1362"/>
        <v>173.1105723</v>
      </c>
      <c r="Z71" s="297">
        <f t="shared" si="1362"/>
        <v>369.2778198</v>
      </c>
      <c r="AA71" s="297">
        <f t="shared" si="1362"/>
        <v>394.5091885</v>
      </c>
      <c r="AB71" s="297">
        <f t="shared" si="1362"/>
        <v>347.1522504</v>
      </c>
      <c r="AC71" s="297">
        <f t="shared" si="1362"/>
        <v>741.6614389</v>
      </c>
      <c r="AD71" s="297">
        <f t="shared" si="1362"/>
        <v>593.3618531</v>
      </c>
      <c r="AE71" s="297">
        <f t="shared" si="1362"/>
        <v>520.5781972</v>
      </c>
      <c r="AF71" s="297">
        <f t="shared" si="1362"/>
        <v>1113.94005</v>
      </c>
      <c r="AG71" s="297">
        <f t="shared" si="1362"/>
        <v>987.9204664</v>
      </c>
      <c r="AH71" s="297">
        <f t="shared" si="1362"/>
        <v>861.7833854</v>
      </c>
      <c r="AI71" s="297">
        <f t="shared" si="1362"/>
        <v>1849.703852</v>
      </c>
      <c r="AJ71" s="297">
        <f t="shared" si="1362"/>
        <v>791.753219</v>
      </c>
      <c r="AK71" s="297">
        <f t="shared" si="1362"/>
        <v>688.672813</v>
      </c>
      <c r="AL71" s="297">
        <f t="shared" si="1362"/>
        <v>1480.426032</v>
      </c>
      <c r="AM71" s="297">
        <f t="shared" si="1362"/>
        <v>386.7824363</v>
      </c>
      <c r="AN71" s="297">
        <f t="shared" si="1362"/>
        <v>331.62381</v>
      </c>
      <c r="AO71" s="297">
        <f t="shared" si="1362"/>
        <v>718.4062463</v>
      </c>
      <c r="AP71" s="297">
        <f t="shared" si="1362"/>
        <v>190.6481387</v>
      </c>
      <c r="AQ71" s="297">
        <f t="shared" si="1362"/>
        <v>162.9434987</v>
      </c>
      <c r="AR71" s="297">
        <f t="shared" si="1362"/>
        <v>353.5916374</v>
      </c>
      <c r="AS71" s="297">
        <f t="shared" si="1362"/>
        <v>189.527842</v>
      </c>
      <c r="AT71" s="297">
        <f t="shared" si="1362"/>
        <v>162.0724644</v>
      </c>
      <c r="AU71" s="297">
        <f t="shared" si="1362"/>
        <v>351.6003064</v>
      </c>
      <c r="AV71" s="297">
        <f t="shared" si="1362"/>
        <v>188.9347437</v>
      </c>
      <c r="AW71" s="297">
        <f t="shared" si="1362"/>
        <v>161.9973752</v>
      </c>
      <c r="AX71" s="297">
        <f t="shared" si="1362"/>
        <v>350.9321189</v>
      </c>
      <c r="AY71" s="297">
        <f t="shared" si="1362"/>
        <v>188.506395</v>
      </c>
      <c r="AZ71" s="297">
        <f t="shared" si="1362"/>
        <v>162.2526784</v>
      </c>
      <c r="BA71" s="297">
        <f t="shared" si="1362"/>
        <v>350.7590734</v>
      </c>
      <c r="BB71" s="297">
        <f t="shared" si="1362"/>
        <v>187.7155973</v>
      </c>
      <c r="BC71" s="297">
        <f t="shared" si="1362"/>
        <v>162.1175179</v>
      </c>
      <c r="BD71" s="297">
        <f t="shared" si="1362"/>
        <v>349.8331152</v>
      </c>
      <c r="BE71" s="297">
        <f t="shared" si="1362"/>
        <v>185.7386032</v>
      </c>
      <c r="BF71" s="297">
        <f t="shared" si="1362"/>
        <v>160.7809306</v>
      </c>
      <c r="BG71" s="297">
        <f t="shared" si="1362"/>
        <v>346.5195338</v>
      </c>
      <c r="BH71" s="297">
        <f t="shared" si="1362"/>
        <v>1999.037665</v>
      </c>
      <c r="BI71" s="297">
        <f t="shared" si="1362"/>
        <v>1722.170112</v>
      </c>
      <c r="BJ71" s="297">
        <f t="shared" si="1362"/>
        <v>3721.207777</v>
      </c>
      <c r="BK71" s="297">
        <f t="shared" si="1362"/>
        <v>1664.036001</v>
      </c>
      <c r="BL71" s="297">
        <f t="shared" si="1362"/>
        <v>1432.986701</v>
      </c>
      <c r="BM71" s="297">
        <f t="shared" si="1362"/>
        <v>3097.022702</v>
      </c>
      <c r="BN71" s="297">
        <f t="shared" si="1362"/>
        <v>2017</v>
      </c>
      <c r="BO71" s="297">
        <f t="shared" si="1362"/>
        <v>1340</v>
      </c>
      <c r="BP71" s="297">
        <f t="shared" si="1362"/>
        <v>3357</v>
      </c>
      <c r="BQ71" s="297"/>
      <c r="BR71" s="297"/>
      <c r="BS71" s="297">
        <f t="shared" ref="BS71:DW71" si="1363">BS78+BS84</f>
        <v>3454.257013</v>
      </c>
      <c r="BT71" s="297">
        <f t="shared" si="1363"/>
        <v>1429.92694</v>
      </c>
      <c r="BU71" s="297">
        <f t="shared" si="1363"/>
        <v>1235.156774</v>
      </c>
      <c r="BV71" s="297">
        <f t="shared" si="1363"/>
        <v>2665.083714</v>
      </c>
      <c r="BW71" s="297">
        <f t="shared" si="1363"/>
        <v>545.7657182</v>
      </c>
      <c r="BX71" s="297">
        <f t="shared" si="1363"/>
        <v>472.2207718</v>
      </c>
      <c r="BY71" s="297">
        <f t="shared" si="1363"/>
        <v>1017.98649</v>
      </c>
      <c r="BZ71" s="297">
        <f t="shared" si="1363"/>
        <v>507.9392295</v>
      </c>
      <c r="CA71" s="297">
        <f t="shared" si="1363"/>
        <v>438.5658058</v>
      </c>
      <c r="CB71" s="297">
        <f t="shared" si="1363"/>
        <v>946.5050354</v>
      </c>
      <c r="CC71" s="297">
        <f t="shared" si="1363"/>
        <v>1053.704948</v>
      </c>
      <c r="CD71" s="297">
        <f t="shared" si="1363"/>
        <v>910.7865777</v>
      </c>
      <c r="CE71" s="297">
        <f t="shared" si="1363"/>
        <v>1964.491525</v>
      </c>
      <c r="CF71" s="297">
        <f t="shared" si="1363"/>
        <v>7770.295548</v>
      </c>
      <c r="CG71" s="297">
        <f t="shared" si="1363"/>
        <v>7004.287735</v>
      </c>
      <c r="CH71" s="297">
        <f t="shared" si="1363"/>
        <v>14774.58328</v>
      </c>
      <c r="CI71" s="297">
        <f t="shared" si="1363"/>
        <v>3538.984331</v>
      </c>
      <c r="CJ71" s="297">
        <f t="shared" si="1363"/>
        <v>3058.291784</v>
      </c>
      <c r="CK71" s="297">
        <f t="shared" si="1363"/>
        <v>6597.276115</v>
      </c>
      <c r="CL71" s="297">
        <f t="shared" si="1363"/>
        <v>6795.373818</v>
      </c>
      <c r="CM71" s="297">
        <f t="shared" si="1363"/>
        <v>6132.772793</v>
      </c>
      <c r="CN71" s="297">
        <f t="shared" si="1363"/>
        <v>12928.14661</v>
      </c>
      <c r="CO71" s="297">
        <f t="shared" si="1363"/>
        <v>301.7387366</v>
      </c>
      <c r="CP71" s="297">
        <f t="shared" si="1363"/>
        <v>290.2346596</v>
      </c>
      <c r="CQ71" s="297">
        <f t="shared" si="1363"/>
        <v>591.9733962</v>
      </c>
      <c r="CR71" s="297">
        <f t="shared" si="1363"/>
        <v>2299.260706</v>
      </c>
      <c r="CS71" s="297">
        <f t="shared" si="1363"/>
        <v>2054.785099</v>
      </c>
      <c r="CT71" s="297">
        <f t="shared" si="1363"/>
        <v>4354.045805</v>
      </c>
      <c r="CU71" s="297">
        <f t="shared" si="1363"/>
        <v>2678.711788</v>
      </c>
      <c r="CV71" s="297">
        <f t="shared" si="1363"/>
        <v>2472.79149</v>
      </c>
      <c r="CW71" s="297">
        <f t="shared" si="1363"/>
        <v>5151.503279</v>
      </c>
      <c r="CX71" s="297">
        <f t="shared" si="1363"/>
        <v>1696.359856</v>
      </c>
      <c r="CY71" s="297">
        <f t="shared" si="1363"/>
        <v>1509.532601</v>
      </c>
      <c r="CZ71" s="297">
        <f t="shared" si="1363"/>
        <v>3205.892456</v>
      </c>
      <c r="DA71" s="297">
        <f t="shared" si="1363"/>
        <v>6674.33235</v>
      </c>
      <c r="DB71" s="297">
        <f t="shared" si="1363"/>
        <v>6037.10919</v>
      </c>
      <c r="DC71" s="297">
        <f t="shared" si="1363"/>
        <v>12711.44154</v>
      </c>
      <c r="DD71" s="297">
        <f t="shared" si="1363"/>
        <v>7182.271579</v>
      </c>
      <c r="DE71" s="297">
        <f t="shared" si="1363"/>
        <v>6475.674996</v>
      </c>
      <c r="DF71" s="297">
        <f t="shared" si="1363"/>
        <v>13657.94658</v>
      </c>
      <c r="DG71" s="297">
        <f t="shared" si="1363"/>
        <v>7262.356318</v>
      </c>
      <c r="DH71" s="297">
        <f t="shared" si="1363"/>
        <v>6565.721929</v>
      </c>
      <c r="DI71" s="297">
        <f t="shared" si="1363"/>
        <v>13828.07825</v>
      </c>
      <c r="DJ71" s="297">
        <f t="shared" si="1363"/>
        <v>1858.160354</v>
      </c>
      <c r="DK71" s="297">
        <f t="shared" si="1363"/>
        <v>1659.44062</v>
      </c>
      <c r="DL71" s="297">
        <f t="shared" si="1363"/>
        <v>3517.600974</v>
      </c>
      <c r="DM71" s="297">
        <f t="shared" si="1363"/>
        <v>588.0239688</v>
      </c>
      <c r="DN71" s="297">
        <f t="shared" si="1363"/>
        <v>528.6127384</v>
      </c>
      <c r="DO71" s="297">
        <f t="shared" si="1363"/>
        <v>1116.636707</v>
      </c>
      <c r="DP71" s="297">
        <f t="shared" si="1363"/>
        <v>5803.132604</v>
      </c>
      <c r="DQ71" s="297">
        <f t="shared" si="1363"/>
        <v>4754.448296</v>
      </c>
      <c r="DR71" s="297">
        <f t="shared" si="1363"/>
        <v>3501.22297</v>
      </c>
      <c r="DS71" s="297">
        <f t="shared" si="1363"/>
        <v>3218.78338</v>
      </c>
      <c r="DT71" s="297">
        <f t="shared" si="1363"/>
        <v>148.8676617</v>
      </c>
      <c r="DU71" s="297">
        <f t="shared" si="1363"/>
        <v>150.794071</v>
      </c>
      <c r="DV71" s="297">
        <f t="shared" si="1363"/>
        <v>299.6617327</v>
      </c>
      <c r="DW71" s="297">
        <f t="shared" si="1363"/>
        <v>237.2984835</v>
      </c>
      <c r="DX71" s="297">
        <f>SUM(DX78,DX84)</f>
        <v>569.0278975</v>
      </c>
      <c r="DY71" s="297">
        <f t="shared" ref="DY71:EI71" si="1364">DY78+DY84</f>
        <v>115.0003741</v>
      </c>
      <c r="DZ71" s="297">
        <f t="shared" si="1364"/>
        <v>103.6634585</v>
      </c>
      <c r="EA71" s="297">
        <f t="shared" si="1364"/>
        <v>218.6638326</v>
      </c>
      <c r="EB71" s="297">
        <f t="shared" si="1364"/>
        <v>1533.856341</v>
      </c>
      <c r="EC71" s="297">
        <f t="shared" si="1364"/>
        <v>1382.646399</v>
      </c>
      <c r="ED71" s="297">
        <f t="shared" si="1364"/>
        <v>2916.50274</v>
      </c>
      <c r="EE71" s="297">
        <f t="shared" si="1364"/>
        <v>104</v>
      </c>
      <c r="EF71" s="297">
        <f t="shared" si="1364"/>
        <v>23.71056251</v>
      </c>
      <c r="EG71" s="297">
        <f t="shared" si="1364"/>
        <v>18.10565651</v>
      </c>
      <c r="EH71" s="297">
        <f t="shared" si="1364"/>
        <v>117.0893115</v>
      </c>
      <c r="EI71" s="297">
        <f t="shared" si="1364"/>
        <v>32.1878338</v>
      </c>
    </row>
    <row r="72" ht="14.25" customHeight="1">
      <c r="A72" s="75"/>
      <c r="B72" s="76" t="s">
        <v>99</v>
      </c>
      <c r="C72" s="77"/>
      <c r="D72" s="338"/>
      <c r="E72" s="339"/>
      <c r="F72" s="339"/>
      <c r="G72" s="340"/>
      <c r="H72" s="340"/>
      <c r="I72" s="339"/>
      <c r="J72" s="339"/>
      <c r="K72" s="342"/>
      <c r="L72" s="339"/>
      <c r="M72" s="344"/>
      <c r="N72" s="34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  <c r="BS72" s="304"/>
      <c r="BT72" s="304"/>
      <c r="BU72" s="304"/>
      <c r="BV72" s="304"/>
      <c r="BW72" s="304"/>
      <c r="BX72" s="304"/>
      <c r="BY72" s="304"/>
      <c r="BZ72" s="304"/>
      <c r="CA72" s="304"/>
      <c r="CB72" s="304"/>
      <c r="CC72" s="304"/>
      <c r="CD72" s="304"/>
      <c r="CE72" s="304"/>
      <c r="CF72" s="304"/>
      <c r="CG72" s="304"/>
      <c r="CH72" s="304"/>
      <c r="CI72" s="304"/>
      <c r="CJ72" s="304"/>
      <c r="CK72" s="304"/>
      <c r="CL72" s="304"/>
      <c r="CM72" s="304"/>
      <c r="CN72" s="304"/>
      <c r="CO72" s="304"/>
      <c r="CP72" s="304"/>
      <c r="CQ72" s="304"/>
      <c r="CR72" s="304"/>
      <c r="CS72" s="304"/>
      <c r="CT72" s="304"/>
      <c r="CU72" s="304"/>
      <c r="CV72" s="304"/>
      <c r="CW72" s="304"/>
      <c r="CX72" s="304"/>
      <c r="CY72" s="304"/>
      <c r="CZ72" s="304"/>
      <c r="DA72" s="304"/>
      <c r="DB72" s="304"/>
      <c r="DC72" s="304"/>
      <c r="DD72" s="304"/>
      <c r="DE72" s="304"/>
      <c r="DF72" s="304"/>
      <c r="DG72" s="304"/>
      <c r="DH72" s="304"/>
      <c r="DI72" s="304"/>
      <c r="DJ72" s="304"/>
      <c r="DK72" s="304"/>
      <c r="DL72" s="304"/>
      <c r="DM72" s="304"/>
      <c r="DN72" s="304"/>
      <c r="DO72" s="304"/>
      <c r="DP72" s="304"/>
      <c r="DQ72" s="304"/>
      <c r="DR72" s="304"/>
      <c r="DS72" s="304"/>
      <c r="DT72" s="304"/>
      <c r="DU72" s="304"/>
      <c r="DV72" s="304"/>
      <c r="DW72" s="304"/>
      <c r="DX72" s="304"/>
      <c r="DY72" s="304"/>
      <c r="DZ72" s="304"/>
      <c r="EA72" s="304"/>
      <c r="EB72" s="304"/>
      <c r="EC72" s="304"/>
      <c r="ED72" s="304"/>
      <c r="EE72" s="304"/>
      <c r="EF72" s="304"/>
      <c r="EG72" s="304"/>
      <c r="EH72" s="304"/>
      <c r="EI72" s="304"/>
    </row>
    <row r="73" ht="14.25" customHeight="1">
      <c r="A73" s="39"/>
      <c r="B73" s="40">
        <v>1.0</v>
      </c>
      <c r="C73" s="65" t="s">
        <v>100</v>
      </c>
      <c r="D73" s="298">
        <v>1152.0</v>
      </c>
      <c r="E73" s="299">
        <v>1026.0</v>
      </c>
      <c r="F73" s="299">
        <v>2178.0</v>
      </c>
      <c r="G73" s="300">
        <f t="shared" ref="G73:I73" si="1365">D73/D132*100</f>
        <v>0.1830550166</v>
      </c>
      <c r="H73" s="300">
        <f t="shared" si="1365"/>
        <v>0.167791546</v>
      </c>
      <c r="I73" s="301">
        <f t="shared" si="1365"/>
        <v>0.1755330466</v>
      </c>
      <c r="J73" s="302">
        <f t="shared" ref="J73:K73" si="1366">G73*J134/100</f>
        <v>1181.788543</v>
      </c>
      <c r="K73" s="302">
        <f t="shared" si="1366"/>
        <v>1059.328435</v>
      </c>
      <c r="L73" s="299">
        <f t="shared" ref="L73:L77" si="1380">SUM(J73:K73)</f>
        <v>2241.116978</v>
      </c>
      <c r="M73" s="303"/>
      <c r="N73" s="303"/>
      <c r="O73" s="303"/>
      <c r="P73" s="304">
        <f>I73*P134/100</f>
        <v>42.70543492</v>
      </c>
      <c r="Q73" s="304">
        <f>I73*Q134/100</f>
        <v>42.45266733</v>
      </c>
      <c r="R73" s="304">
        <f t="shared" ref="R73:S73" si="1367">G73*R134/100</f>
        <v>21.41777019</v>
      </c>
      <c r="S73" s="304">
        <f t="shared" si="1367"/>
        <v>19.19840323</v>
      </c>
      <c r="T73" s="303">
        <f t="shared" ref="T73:T77" si="1382">R73+S73</f>
        <v>40.61617342</v>
      </c>
      <c r="U73" s="303">
        <f t="shared" ref="U73:V73" si="1368">G73*U134/100</f>
        <v>20.69125037</v>
      </c>
      <c r="V73" s="303">
        <f t="shared" si="1368"/>
        <v>18.42814486</v>
      </c>
      <c r="W73" s="303">
        <f t="shared" ref="W73:W77" si="1384">U73+V73</f>
        <v>39.11939524</v>
      </c>
      <c r="X73" s="304">
        <f t="shared" ref="X73:Y73" si="1369">G73*X134/100</f>
        <v>21.79636083</v>
      </c>
      <c r="Y73" s="304">
        <f t="shared" si="1369"/>
        <v>19.34133151</v>
      </c>
      <c r="Z73" s="303">
        <f t="shared" ref="Z73:Z77" si="1386">X73+Y73</f>
        <v>41.13769233</v>
      </c>
      <c r="AA73" s="303">
        <f t="shared" ref="AA73:AB73" si="1370">G73*AA134/100</f>
        <v>43.83435428</v>
      </c>
      <c r="AB73" s="303">
        <f t="shared" si="1370"/>
        <v>38.78669377</v>
      </c>
      <c r="AC73" s="303">
        <f t="shared" ref="AC73:AC77" si="1388">AA73+AB73</f>
        <v>82.62104805</v>
      </c>
      <c r="AD73" s="303">
        <f t="shared" ref="AD73:AD77" si="1389">$AD$137*J73/100</f>
        <v>65.92909478</v>
      </c>
      <c r="AE73" s="303">
        <f t="shared" ref="AE73:AE77" si="1390">$AE$137*K73/100</f>
        <v>58.1632615</v>
      </c>
      <c r="AF73" s="303">
        <f t="shared" ref="AF73:AF77" si="1391">AD73+AE73</f>
        <v>124.0923563</v>
      </c>
      <c r="AG73" s="303">
        <f t="shared" ref="AG73:AG77" si="1392">$AG$137*J73/100</f>
        <v>109.7689407</v>
      </c>
      <c r="AH73" s="303">
        <f t="shared" ref="AH73:AH77" si="1393">$AH$137*K73/100</f>
        <v>96.28550075</v>
      </c>
      <c r="AI73" s="304">
        <f t="shared" ref="AI73:AI77" si="1394">AG73+AH73</f>
        <v>206.0544415</v>
      </c>
      <c r="AJ73" s="304">
        <f t="shared" ref="AJ73:AJ77" si="1395">$AJ$137*J73/100</f>
        <v>87.97257988</v>
      </c>
      <c r="AK73" s="304">
        <f t="shared" ref="AK73:AK77" si="1396">$AK$137*K73/100</f>
        <v>76.94416924</v>
      </c>
      <c r="AL73" s="303">
        <f t="shared" ref="AL73:AL77" si="1397">AJ73+AK73</f>
        <v>164.9167491</v>
      </c>
      <c r="AM73" s="304">
        <f t="shared" ref="AM73:AM77" si="1398">$AM$137*J73/100</f>
        <v>42.97582625</v>
      </c>
      <c r="AN73" s="304">
        <f t="shared" ref="AN73:AN77" si="1399">$AN$137*K73/100</f>
        <v>37.05172919</v>
      </c>
      <c r="AO73" s="304">
        <f t="shared" ref="AO73:AO77" si="1400">AM73+AN73</f>
        <v>80.02755544</v>
      </c>
      <c r="AP73" s="303">
        <f t="shared" ref="AP73:AP77" si="1401">$AP$137*J73/100</f>
        <v>21.18312652</v>
      </c>
      <c r="AQ73" s="303">
        <f t="shared" ref="AQ73:AQ77" si="1402">$AQ$137*K73/100</f>
        <v>18.20538274</v>
      </c>
      <c r="AR73" s="303">
        <f t="shared" ref="AR73:AR77" si="1403">AP73+AQ73</f>
        <v>39.38850926</v>
      </c>
      <c r="AS73" s="303">
        <f t="shared" ref="AS73:AS77" si="1404">$AS$137*J73/100</f>
        <v>21.05864911</v>
      </c>
      <c r="AT73" s="303">
        <f t="shared" ref="AT73:AT77" si="1405">$AT$137*K73/100</f>
        <v>18.10806364</v>
      </c>
      <c r="AU73" s="303">
        <f t="shared" ref="AU73:AU77" si="1406">AS73+AT73</f>
        <v>39.16671275</v>
      </c>
      <c r="AV73" s="303">
        <f t="shared" ref="AV73:AV77" si="1407">$AV$137*J73/100</f>
        <v>20.99274931</v>
      </c>
      <c r="AW73" s="303">
        <f t="shared" ref="AW73:AW77" si="1408">$AW$137*K73/100</f>
        <v>18.09967407</v>
      </c>
      <c r="AX73" s="303">
        <f t="shared" ref="AX73:AX77" si="1409">AV73+AW73</f>
        <v>39.09242337</v>
      </c>
      <c r="AY73" s="303">
        <f t="shared" ref="AY73:AZ73" si="1371">G73*AY134/100</f>
        <v>20.945155</v>
      </c>
      <c r="AZ73" s="303">
        <f t="shared" si="1371"/>
        <v>18.12819863</v>
      </c>
      <c r="BA73" s="303">
        <f t="shared" ref="BA73:BA77" si="1411">AY73+AZ73</f>
        <v>39.07335363</v>
      </c>
      <c r="BB73" s="303">
        <f t="shared" ref="BB73:BB77" si="1412">$BB$137*J73/100</f>
        <v>20.85728859</v>
      </c>
      <c r="BC73" s="303">
        <f t="shared" ref="BC73:BC77" si="1413">$BC$137*K73/100</f>
        <v>18.11309739</v>
      </c>
      <c r="BD73" s="303">
        <f t="shared" ref="BD73:BD77" si="1414">BB73+BC73</f>
        <v>38.97038598</v>
      </c>
      <c r="BE73" s="303">
        <f t="shared" ref="BE73:BE77" si="1415">$BE$137*J73/100</f>
        <v>20.63762257</v>
      </c>
      <c r="BF73" s="303">
        <f t="shared" ref="BF73:BF77" si="1416">$BF$137*K73/100</f>
        <v>17.96376291</v>
      </c>
      <c r="BG73" s="303">
        <f t="shared" ref="BG73:BG77" si="1417">BE73+BF73</f>
        <v>38.60138549</v>
      </c>
      <c r="BH73" s="303">
        <f t="shared" ref="BH73:BH77" si="1418">$BH$137*J73/100</f>
        <v>222.1152961</v>
      </c>
      <c r="BI73" s="303">
        <f t="shared" ref="BI73:BI77" si="1419">$BI$137*K73/100</f>
        <v>192.4149554</v>
      </c>
      <c r="BJ73" s="303">
        <f t="shared" ref="BJ73:BJ77" si="1420">BH73+BI73</f>
        <v>414.5302514</v>
      </c>
      <c r="BK73" s="304">
        <f t="shared" ref="BK73:BK77" si="1421">$BK$137*J73/100</f>
        <v>184.892889</v>
      </c>
      <c r="BL73" s="304">
        <f t="shared" ref="BL73:BL77" si="1422">$BL$137*K73/100</f>
        <v>160.1050153</v>
      </c>
      <c r="BM73" s="304">
        <f t="shared" ref="BM73:BM77" si="1423">BK73+BL73</f>
        <v>344.9979042</v>
      </c>
      <c r="BN73" s="303">
        <v>226.0</v>
      </c>
      <c r="BO73" s="303">
        <v>165.0</v>
      </c>
      <c r="BP73" s="303">
        <f t="shared" ref="BP73:BP77" si="1424">BN73+BO73</f>
        <v>391</v>
      </c>
      <c r="BQ73" s="303">
        <f t="shared" ref="BQ73:BQ77" si="1425">D73/F73*BS73</f>
        <v>212.8031299</v>
      </c>
      <c r="BR73" s="303">
        <f t="shared" ref="BR73:BR77" si="1426">E73/F73*BS73</f>
        <v>189.5277876</v>
      </c>
      <c r="BS73" s="303">
        <f t="shared" ref="BS73:BS77" si="1427">BP73/F73*L73</f>
        <v>402.3309175</v>
      </c>
      <c r="BT73" s="303">
        <f t="shared" ref="BT73:BU73" si="1372">G73*BT134/100</f>
        <v>158.8807711</v>
      </c>
      <c r="BU73" s="303">
        <f t="shared" si="1372"/>
        <v>138.0018349</v>
      </c>
      <c r="BV73" s="303">
        <f t="shared" ref="BV73:BV77" si="1429">BT73+BU73</f>
        <v>296.882606</v>
      </c>
      <c r="BW73" s="303">
        <f t="shared" ref="BW73:BX73" si="1373">G73*BW134/100</f>
        <v>60.64063535</v>
      </c>
      <c r="BX73" s="303">
        <f t="shared" si="1373"/>
        <v>52.76037372</v>
      </c>
      <c r="BY73" s="303">
        <f t="shared" ref="BY73:BY77" si="1431">BW73+BX73</f>
        <v>113.4010091</v>
      </c>
      <c r="BZ73" s="303">
        <f t="shared" ref="BZ73:CA73" si="1374">G73*BZ134/100</f>
        <v>56.43769217</v>
      </c>
      <c r="CA73" s="303">
        <f t="shared" si="1374"/>
        <v>49.00016517</v>
      </c>
      <c r="CB73" s="303">
        <f t="shared" ref="CB73:CB77" si="1433">BZ73+CA73</f>
        <v>105.4378573</v>
      </c>
      <c r="CC73" s="303">
        <f t="shared" ref="CC73:CD73" si="1375">G73*CC134/100</f>
        <v>117.0783275</v>
      </c>
      <c r="CD73" s="303">
        <f t="shared" si="1375"/>
        <v>101.7605389</v>
      </c>
      <c r="CE73" s="303">
        <f t="shared" ref="CE73:CE77" si="1435">CC73+CD73</f>
        <v>218.8388664</v>
      </c>
      <c r="CF73" s="303">
        <f t="shared" ref="CF73:CF77" si="1436">$CF$137*J73/100</f>
        <v>863.366172</v>
      </c>
      <c r="CG73" s="303">
        <f t="shared" ref="CG73:CG77" si="1437">$CG$137*K73/100</f>
        <v>782.5764147</v>
      </c>
      <c r="CH73" s="303">
        <f t="shared" ref="CH73:CH77" si="1438">CF73+CG73</f>
        <v>1645.942587</v>
      </c>
      <c r="CI73" s="303">
        <f t="shared" ref="CI73:CI77" si="1439">$CI$137*J73/100</f>
        <v>393.2204812</v>
      </c>
      <c r="CJ73" s="303">
        <f t="shared" ref="CJ73:CJ77" si="1440">$CJ$137*K73/100</f>
        <v>341.6974159</v>
      </c>
      <c r="CK73" s="303">
        <f t="shared" ref="CK73:CK77" si="1441">CI73+CJ73</f>
        <v>734.9178971</v>
      </c>
      <c r="CL73" s="303">
        <f t="shared" ref="CL73:CL77" si="1442">$CL$137*J73/100</f>
        <v>755.0415354</v>
      </c>
      <c r="CM73" s="303">
        <f t="shared" ref="CM73:CM77" si="1443">$CM$137*K73/100</f>
        <v>685.2036247</v>
      </c>
      <c r="CN73" s="303">
        <f t="shared" ref="CN73:CN77" si="1444">CL73+CM73</f>
        <v>1440.24516</v>
      </c>
      <c r="CO73" s="303">
        <f t="shared" ref="CO73:CO77" si="1445">$CO$137*J73/100</f>
        <v>33.52652629</v>
      </c>
      <c r="CP73" s="303">
        <f t="shared" ref="CP73:CP77" si="1446">$CP$137*K73/100</f>
        <v>32.42739418</v>
      </c>
      <c r="CQ73" s="303">
        <f t="shared" ref="CQ73:CQ77" si="1447">CO73+CP73</f>
        <v>65.95392047</v>
      </c>
      <c r="CR73" s="303">
        <f t="shared" ref="CR73:CR77" si="1448">$CR$137*J73/100</f>
        <v>255.4734117</v>
      </c>
      <c r="CS73" s="303">
        <f t="shared" ref="CS73:CS77" si="1449">$CS$137*K73/100</f>
        <v>229.577427</v>
      </c>
      <c r="CT73" s="303">
        <f t="shared" ref="CT73:CT77" si="1450">CR73+CS73</f>
        <v>485.0508387</v>
      </c>
      <c r="CU73" s="303">
        <f t="shared" ref="CU73:CU77" si="1451">$CU$137*J73/100</f>
        <v>297.6346432</v>
      </c>
      <c r="CV73" s="303">
        <f t="shared" ref="CV73:CV77" si="1452">$CV$137*K73/100</f>
        <v>276.2805259</v>
      </c>
      <c r="CW73" s="303">
        <f t="shared" ref="CW73:CW77" si="1453">CU73+CV73</f>
        <v>573.915169</v>
      </c>
      <c r="CX73" s="303">
        <f t="shared" ref="CX73:CX77" si="1454">$CX$137*J73/100</f>
        <v>188.4844284</v>
      </c>
      <c r="CY73" s="303">
        <f t="shared" ref="CY73:CY77" si="1455">$CY$137*K73/100</f>
        <v>168.6573504</v>
      </c>
      <c r="CZ73" s="303">
        <f t="shared" ref="CZ73:CZ77" si="1456">CX73+CY73</f>
        <v>357.1417788</v>
      </c>
      <c r="DA73" s="303">
        <f t="shared" ref="DA73:DA77" si="1457">$DA$137*J73/100</f>
        <v>741.5924833</v>
      </c>
      <c r="DB73" s="303">
        <f t="shared" ref="DB73:DB77" si="1458">$DB$137*K73/100</f>
        <v>674.5153032</v>
      </c>
      <c r="DC73" s="303">
        <f t="shared" ref="DC73:DC77" si="1459">DA73+DB73</f>
        <v>1416.107787</v>
      </c>
      <c r="DD73" s="303">
        <f t="shared" ref="DD73:DD77" si="1460">$DD$137*J73/100</f>
        <v>798.0301755</v>
      </c>
      <c r="DE73" s="303">
        <f t="shared" ref="DE73:DE77" si="1461">$DE$137*K73/100</f>
        <v>723.5154684</v>
      </c>
      <c r="DF73" s="303">
        <f t="shared" ref="DF73:DF77" si="1462">DD73+DE73</f>
        <v>1521.545644</v>
      </c>
      <c r="DG73" s="303">
        <f t="shared" ref="DG73:DG77" si="1463">$DG$137*J73/100</f>
        <v>806.9284798</v>
      </c>
      <c r="DH73" s="303">
        <f t="shared" ref="DH73:DH77" si="1464">$DH$137*K73/100</f>
        <v>733.5762495</v>
      </c>
      <c r="DI73" s="303">
        <f t="shared" ref="DI73:DI77" si="1465">DG73+DH73</f>
        <v>1540.504729</v>
      </c>
      <c r="DJ73" s="303">
        <f t="shared" ref="DJ73:DJ77" si="1466">$DJ$137*J73/100</f>
        <v>206.4622616</v>
      </c>
      <c r="DK73" s="303">
        <f t="shared" ref="DK73:DK77" si="1467">$DK$137*K73/100</f>
        <v>185.4063025</v>
      </c>
      <c r="DL73" s="303">
        <f t="shared" ref="DL73:DL77" si="1468">DJ73+DK73</f>
        <v>391.8685641</v>
      </c>
      <c r="DM73" s="303">
        <f t="shared" ref="DM73:DM77" si="1469">$DM$137*J73/100</f>
        <v>65.33599653</v>
      </c>
      <c r="DN73" s="303">
        <f t="shared" ref="DN73:DN77" si="1470">$DN$137*K73/100</f>
        <v>59.06094627</v>
      </c>
      <c r="DO73" s="303">
        <f t="shared" ref="DO73:DO77" si="1471">DM73+DN73</f>
        <v>124.3969428</v>
      </c>
      <c r="DP73" s="303">
        <f t="shared" ref="DP73:DP77" si="1472">$DP$137*L73/100</f>
        <v>646.4802364</v>
      </c>
      <c r="DQ73" s="303">
        <f t="shared" ref="DQ73:DQ77" si="1473">$DQ$137*L73/100</f>
        <v>529.654769</v>
      </c>
      <c r="DR73" s="303">
        <f t="shared" ref="DR73:DR77" si="1474">$DR$137*L73/100</f>
        <v>390.043035</v>
      </c>
      <c r="DS73" s="303">
        <f t="shared" ref="DS73:DS77" si="1475">16*L73/100</f>
        <v>358.5787164</v>
      </c>
      <c r="DT73" s="303">
        <f t="shared" ref="DT73:DT77" si="1476">$DT$137*J73/100</f>
        <v>16.5408513</v>
      </c>
      <c r="DU73" s="303">
        <f t="shared" ref="DU73:DU77" si="1477">$DU$137*K73/100</f>
        <v>16.84794913</v>
      </c>
      <c r="DV73" s="303">
        <f t="shared" ref="DV73:DV77" si="1478">DT73+DU73</f>
        <v>33.38880043</v>
      </c>
      <c r="DW73" s="303">
        <f>I73*DW135/100</f>
        <v>26.43527682</v>
      </c>
      <c r="DX73" s="303">
        <f>I73*DX135/100</f>
        <v>63.39024913</v>
      </c>
      <c r="DY73" s="303">
        <f t="shared" ref="DY73:DZ73" si="1376">1.48*CF73/100</f>
        <v>12.77781935</v>
      </c>
      <c r="DZ73" s="303">
        <f t="shared" si="1376"/>
        <v>11.58213094</v>
      </c>
      <c r="EA73" s="303">
        <f t="shared" ref="EA73:EA77" si="1480">DY73+DZ73</f>
        <v>24.35995028</v>
      </c>
      <c r="EB73" s="303">
        <f t="shared" ref="EB73:EC73" si="1377">19.74*CF73/100</f>
        <v>170.4284824</v>
      </c>
      <c r="EC73" s="303">
        <f t="shared" si="1377"/>
        <v>154.4805843</v>
      </c>
      <c r="ED73" s="303">
        <f t="shared" ref="ED73:ED77" si="1482">EB73+EC73</f>
        <v>324.9090666</v>
      </c>
      <c r="EE73" s="303"/>
      <c r="EF73" s="303">
        <f t="shared" ref="EF73:EF77" si="1483">$EF$137*L73/100</f>
        <v>2.641402688</v>
      </c>
      <c r="EG73" s="303">
        <f t="shared" ref="EG73:EG77" si="1484">L73*0.09/100</f>
        <v>2.01700528</v>
      </c>
      <c r="EH73" s="303">
        <f>I73*EH135/100</f>
        <v>13.0438607</v>
      </c>
      <c r="EI73" s="303">
        <f t="shared" ref="EI73:EI77" si="1485">0.0016*L73</f>
        <v>3.585787164</v>
      </c>
    </row>
    <row r="74" ht="14.25" customHeight="1">
      <c r="A74" s="39"/>
      <c r="B74" s="40">
        <v>2.0</v>
      </c>
      <c r="C74" s="65" t="s">
        <v>101</v>
      </c>
      <c r="D74" s="298">
        <v>1499.0</v>
      </c>
      <c r="E74" s="299">
        <v>1305.0</v>
      </c>
      <c r="F74" s="299">
        <v>2804.0</v>
      </c>
      <c r="G74" s="300">
        <f t="shared" ref="G74:I74" si="1378">D74/D132*100</f>
        <v>0.2381939843</v>
      </c>
      <c r="H74" s="300">
        <f t="shared" si="1378"/>
        <v>0.2134190717</v>
      </c>
      <c r="I74" s="301">
        <f t="shared" si="1378"/>
        <v>0.2259846936</v>
      </c>
      <c r="J74" s="302">
        <f t="shared" ref="J74:K74" si="1379">G74*J134/100</f>
        <v>1537.761307</v>
      </c>
      <c r="K74" s="302">
        <f t="shared" si="1379"/>
        <v>1347.39143</v>
      </c>
      <c r="L74" s="299">
        <f t="shared" si="1380"/>
        <v>2885.152737</v>
      </c>
      <c r="M74" s="303"/>
      <c r="N74" s="303"/>
      <c r="O74" s="303"/>
      <c r="P74" s="304">
        <f>I74*P134/100</f>
        <v>54.97981612</v>
      </c>
      <c r="Q74" s="304">
        <f>I74*Q134/100</f>
        <v>54.65439816</v>
      </c>
      <c r="R74" s="304">
        <f t="shared" ref="R74:S74" si="1381">G74*R134/100</f>
        <v>27.86912979</v>
      </c>
      <c r="S74" s="304">
        <f t="shared" si="1381"/>
        <v>24.41902165</v>
      </c>
      <c r="T74" s="303">
        <f t="shared" si="1382"/>
        <v>52.28815144</v>
      </c>
      <c r="U74" s="303">
        <f t="shared" ref="U74:V74" si="1383">G74*U134/100</f>
        <v>26.9237711</v>
      </c>
      <c r="V74" s="303">
        <f t="shared" si="1383"/>
        <v>23.43930706</v>
      </c>
      <c r="W74" s="303">
        <f t="shared" si="1384"/>
        <v>50.36307817</v>
      </c>
      <c r="X74" s="304">
        <f t="shared" ref="X74:Y74" si="1385">G74*X134/100</f>
        <v>28.36175771</v>
      </c>
      <c r="Y74" s="304">
        <f t="shared" si="1385"/>
        <v>24.60081639</v>
      </c>
      <c r="Z74" s="303">
        <f t="shared" si="1386"/>
        <v>52.9625741</v>
      </c>
      <c r="AA74" s="303">
        <f t="shared" ref="AA74:AB74" si="1387">G74*AA134/100</f>
        <v>57.03793148</v>
      </c>
      <c r="AB74" s="303">
        <f t="shared" si="1387"/>
        <v>49.3339526</v>
      </c>
      <c r="AC74" s="303">
        <f t="shared" si="1388"/>
        <v>106.3718841</v>
      </c>
      <c r="AD74" s="303">
        <f t="shared" si="1389"/>
        <v>85.78794538</v>
      </c>
      <c r="AE74" s="303">
        <f t="shared" si="1390"/>
        <v>73.979587</v>
      </c>
      <c r="AF74" s="303">
        <f t="shared" si="1391"/>
        <v>159.7675324</v>
      </c>
      <c r="AG74" s="303">
        <f t="shared" si="1392"/>
        <v>142.8330227</v>
      </c>
      <c r="AH74" s="303">
        <f t="shared" si="1393"/>
        <v>122.4684001</v>
      </c>
      <c r="AI74" s="304">
        <f t="shared" si="1394"/>
        <v>265.3014228</v>
      </c>
      <c r="AJ74" s="304">
        <f t="shared" si="1395"/>
        <v>114.471265</v>
      </c>
      <c r="AK74" s="304">
        <f t="shared" si="1396"/>
        <v>97.86758369</v>
      </c>
      <c r="AL74" s="303">
        <f t="shared" si="1397"/>
        <v>212.3388487</v>
      </c>
      <c r="AM74" s="304">
        <f t="shared" si="1398"/>
        <v>55.92080169</v>
      </c>
      <c r="AN74" s="304">
        <f t="shared" si="1399"/>
        <v>47.1271994</v>
      </c>
      <c r="AO74" s="304">
        <f t="shared" si="1400"/>
        <v>103.0480011</v>
      </c>
      <c r="AP74" s="303">
        <f t="shared" si="1401"/>
        <v>27.56380786</v>
      </c>
      <c r="AQ74" s="303">
        <f t="shared" si="1402"/>
        <v>23.15596927</v>
      </c>
      <c r="AR74" s="303">
        <f t="shared" si="1403"/>
        <v>50.71977714</v>
      </c>
      <c r="AS74" s="303">
        <f t="shared" si="1404"/>
        <v>27.40183595</v>
      </c>
      <c r="AT74" s="303">
        <f t="shared" si="1405"/>
        <v>23.03218621</v>
      </c>
      <c r="AU74" s="303">
        <f t="shared" si="1406"/>
        <v>50.43402217</v>
      </c>
      <c r="AV74" s="303">
        <f t="shared" si="1407"/>
        <v>27.31608612</v>
      </c>
      <c r="AW74" s="303">
        <f t="shared" si="1408"/>
        <v>23.02151526</v>
      </c>
      <c r="AX74" s="303">
        <f t="shared" si="1409"/>
        <v>50.33760138</v>
      </c>
      <c r="AY74" s="303">
        <f t="shared" ref="AY74:AZ74" si="1410">G74*AY134/100</f>
        <v>27.25415568</v>
      </c>
      <c r="AZ74" s="303">
        <f t="shared" si="1410"/>
        <v>23.0577965</v>
      </c>
      <c r="BA74" s="303">
        <f t="shared" si="1411"/>
        <v>50.31195218</v>
      </c>
      <c r="BB74" s="303">
        <f t="shared" si="1412"/>
        <v>27.13982257</v>
      </c>
      <c r="BC74" s="303">
        <f t="shared" si="1413"/>
        <v>23.03858878</v>
      </c>
      <c r="BD74" s="303">
        <f t="shared" si="1414"/>
        <v>50.17841135</v>
      </c>
      <c r="BE74" s="303">
        <f t="shared" si="1415"/>
        <v>26.85398979</v>
      </c>
      <c r="BF74" s="303">
        <f t="shared" si="1416"/>
        <v>22.84864581</v>
      </c>
      <c r="BG74" s="303">
        <f t="shared" si="1417"/>
        <v>49.7026356</v>
      </c>
      <c r="BH74" s="303">
        <f t="shared" si="1418"/>
        <v>289.0198167</v>
      </c>
      <c r="BI74" s="303">
        <f t="shared" si="1419"/>
        <v>244.7383204</v>
      </c>
      <c r="BJ74" s="303">
        <f t="shared" si="1420"/>
        <v>533.7581371</v>
      </c>
      <c r="BK74" s="304">
        <f t="shared" si="1421"/>
        <v>240.5854519</v>
      </c>
      <c r="BL74" s="304">
        <f t="shared" si="1422"/>
        <v>203.642344</v>
      </c>
      <c r="BM74" s="304">
        <f t="shared" si="1423"/>
        <v>444.2277959</v>
      </c>
      <c r="BN74" s="303">
        <v>244.0</v>
      </c>
      <c r="BO74" s="303">
        <v>236.0</v>
      </c>
      <c r="BP74" s="303">
        <f t="shared" si="1424"/>
        <v>480</v>
      </c>
      <c r="BQ74" s="303">
        <f t="shared" si="1425"/>
        <v>264.0314501</v>
      </c>
      <c r="BR74" s="303">
        <f t="shared" si="1426"/>
        <v>229.860602</v>
      </c>
      <c r="BS74" s="303">
        <f t="shared" si="1427"/>
        <v>493.892052</v>
      </c>
      <c r="BT74" s="303">
        <f t="shared" ref="BT74:BU74" si="1428">G74*BT134/100</f>
        <v>206.7380867</v>
      </c>
      <c r="BU74" s="303">
        <f t="shared" si="1428"/>
        <v>175.5286497</v>
      </c>
      <c r="BV74" s="303">
        <f t="shared" si="1429"/>
        <v>382.2667364</v>
      </c>
      <c r="BW74" s="303">
        <f t="shared" ref="BW74:BX74" si="1430">G74*BW134/100</f>
        <v>78.90652118</v>
      </c>
      <c r="BX74" s="303">
        <f t="shared" si="1430"/>
        <v>67.10749289</v>
      </c>
      <c r="BY74" s="303">
        <f t="shared" si="1431"/>
        <v>146.0140141</v>
      </c>
      <c r="BZ74" s="303">
        <f t="shared" ref="BZ74:CA74" si="1432">G74*BZ134/100</f>
        <v>73.4375873</v>
      </c>
      <c r="CA74" s="303">
        <f t="shared" si="1432"/>
        <v>62.32477149</v>
      </c>
      <c r="CB74" s="303">
        <f t="shared" si="1433"/>
        <v>135.7623588</v>
      </c>
      <c r="CC74" s="303">
        <f t="shared" ref="CC74:CD74" si="1434">G74*CC134/100</f>
        <v>152.3441085</v>
      </c>
      <c r="CD74" s="303">
        <f t="shared" si="1434"/>
        <v>129.4322644</v>
      </c>
      <c r="CE74" s="303">
        <f t="shared" si="1435"/>
        <v>281.7763729</v>
      </c>
      <c r="CF74" s="303">
        <f t="shared" si="1436"/>
        <v>1123.425253</v>
      </c>
      <c r="CG74" s="303">
        <f t="shared" si="1437"/>
        <v>995.3822818</v>
      </c>
      <c r="CH74" s="303">
        <f t="shared" si="1438"/>
        <v>2118.807535</v>
      </c>
      <c r="CI74" s="303">
        <f t="shared" si="1439"/>
        <v>511.6644977</v>
      </c>
      <c r="CJ74" s="303">
        <f t="shared" si="1440"/>
        <v>434.6151343</v>
      </c>
      <c r="CK74" s="303">
        <f t="shared" si="1441"/>
        <v>946.2796319</v>
      </c>
      <c r="CL74" s="303">
        <f t="shared" si="1442"/>
        <v>982.4715812</v>
      </c>
      <c r="CM74" s="303">
        <f t="shared" si="1443"/>
        <v>871.5309261</v>
      </c>
      <c r="CN74" s="303">
        <f t="shared" si="1444"/>
        <v>1854.002507</v>
      </c>
      <c r="CO74" s="303">
        <f t="shared" si="1445"/>
        <v>43.62522822</v>
      </c>
      <c r="CP74" s="303">
        <f t="shared" si="1446"/>
        <v>41.24536979</v>
      </c>
      <c r="CQ74" s="303">
        <f t="shared" si="1447"/>
        <v>84.87059801</v>
      </c>
      <c r="CR74" s="303">
        <f t="shared" si="1448"/>
        <v>332.4259064</v>
      </c>
      <c r="CS74" s="303">
        <f t="shared" si="1449"/>
        <v>292.0063764</v>
      </c>
      <c r="CT74" s="303">
        <f t="shared" si="1450"/>
        <v>624.4322828</v>
      </c>
      <c r="CU74" s="303">
        <f t="shared" si="1451"/>
        <v>387.2867449</v>
      </c>
      <c r="CV74" s="303">
        <f t="shared" si="1452"/>
        <v>351.4094408</v>
      </c>
      <c r="CW74" s="303">
        <f t="shared" si="1453"/>
        <v>738.6961857</v>
      </c>
      <c r="CX74" s="303">
        <f t="shared" si="1454"/>
        <v>245.2588179</v>
      </c>
      <c r="CY74" s="303">
        <f t="shared" si="1455"/>
        <v>214.5203141</v>
      </c>
      <c r="CZ74" s="303">
        <f t="shared" si="1456"/>
        <v>459.7791319</v>
      </c>
      <c r="DA74" s="303">
        <f t="shared" si="1457"/>
        <v>964.9714692</v>
      </c>
      <c r="DB74" s="303">
        <f t="shared" si="1458"/>
        <v>857.9361313</v>
      </c>
      <c r="DC74" s="303">
        <f t="shared" si="1459"/>
        <v>1822.9076</v>
      </c>
      <c r="DD74" s="303">
        <f t="shared" si="1460"/>
        <v>1038.409056</v>
      </c>
      <c r="DE74" s="303">
        <f t="shared" si="1461"/>
        <v>920.2609028</v>
      </c>
      <c r="DF74" s="303">
        <f t="shared" si="1462"/>
        <v>1958.669959</v>
      </c>
      <c r="DG74" s="303">
        <f t="shared" si="1463"/>
        <v>1049.987666</v>
      </c>
      <c r="DH74" s="303">
        <f t="shared" si="1464"/>
        <v>933.0575103</v>
      </c>
      <c r="DI74" s="303">
        <f t="shared" si="1465"/>
        <v>1983.045176</v>
      </c>
      <c r="DJ74" s="303">
        <f t="shared" si="1466"/>
        <v>268.6518491</v>
      </c>
      <c r="DK74" s="303">
        <f t="shared" si="1467"/>
        <v>235.8238058</v>
      </c>
      <c r="DL74" s="303">
        <f t="shared" si="1468"/>
        <v>504.4756549</v>
      </c>
      <c r="DM74" s="303">
        <f t="shared" si="1469"/>
        <v>85.01619687</v>
      </c>
      <c r="DN74" s="303">
        <f t="shared" si="1470"/>
        <v>75.12137903</v>
      </c>
      <c r="DO74" s="303">
        <f t="shared" si="1471"/>
        <v>160.1375759</v>
      </c>
      <c r="DP74" s="303">
        <f t="shared" si="1472"/>
        <v>832.2609852</v>
      </c>
      <c r="DQ74" s="303">
        <f t="shared" si="1473"/>
        <v>681.8630718</v>
      </c>
      <c r="DR74" s="303">
        <f t="shared" si="1474"/>
        <v>502.1307417</v>
      </c>
      <c r="DS74" s="303">
        <f t="shared" si="1475"/>
        <v>461.624438</v>
      </c>
      <c r="DT74" s="303">
        <f t="shared" si="1476"/>
        <v>21.52320842</v>
      </c>
      <c r="DU74" s="303">
        <f t="shared" si="1477"/>
        <v>21.42940898</v>
      </c>
      <c r="DV74" s="303">
        <f t="shared" si="1478"/>
        <v>42.95261741</v>
      </c>
      <c r="DW74" s="303">
        <f>I74*DW135/100</f>
        <v>34.03329486</v>
      </c>
      <c r="DX74" s="303">
        <f>I74*DX135/100</f>
        <v>81.60985242</v>
      </c>
      <c r="DY74" s="303">
        <f t="shared" ref="DY74:DZ74" si="1479">1.48*CF74/100</f>
        <v>16.62669375</v>
      </c>
      <c r="DZ74" s="303">
        <f t="shared" si="1479"/>
        <v>14.73165777</v>
      </c>
      <c r="EA74" s="303">
        <f t="shared" si="1480"/>
        <v>31.35835152</v>
      </c>
      <c r="EB74" s="303">
        <f t="shared" ref="EB74:EC74" si="1481">19.74*CF74/100</f>
        <v>221.764145</v>
      </c>
      <c r="EC74" s="303">
        <f t="shared" si="1481"/>
        <v>196.4884624</v>
      </c>
      <c r="ED74" s="303">
        <f t="shared" si="1482"/>
        <v>418.2526074</v>
      </c>
      <c r="EE74" s="303"/>
      <c r="EF74" s="303">
        <f t="shared" si="1483"/>
        <v>3.400469619</v>
      </c>
      <c r="EG74" s="303">
        <f t="shared" si="1484"/>
        <v>2.596637464</v>
      </c>
      <c r="EH74" s="303">
        <f>I74*EH135/100</f>
        <v>16.79292258</v>
      </c>
      <c r="EI74" s="303">
        <f t="shared" si="1485"/>
        <v>4.61624438</v>
      </c>
    </row>
    <row r="75" ht="14.25" customHeight="1">
      <c r="A75" s="39"/>
      <c r="B75" s="40">
        <v>3.0</v>
      </c>
      <c r="C75" s="65" t="s">
        <v>102</v>
      </c>
      <c r="D75" s="298">
        <v>1873.0</v>
      </c>
      <c r="E75" s="299">
        <v>1674.0</v>
      </c>
      <c r="F75" s="299">
        <v>3547.0</v>
      </c>
      <c r="G75" s="300">
        <f t="shared" ref="G75:I75" si="1486">D75/D132*100</f>
        <v>0.2976233039</v>
      </c>
      <c r="H75" s="300">
        <f t="shared" si="1486"/>
        <v>0.273765154</v>
      </c>
      <c r="I75" s="301">
        <f t="shared" si="1486"/>
        <v>0.2858658018</v>
      </c>
      <c r="J75" s="302">
        <f t="shared" ref="J75:K75" si="1487">G75*J134/100</f>
        <v>1921.43224</v>
      </c>
      <c r="K75" s="302">
        <f t="shared" si="1487"/>
        <v>1728.377973</v>
      </c>
      <c r="L75" s="299">
        <f t="shared" si="1380"/>
        <v>3649.810213</v>
      </c>
      <c r="M75" s="303"/>
      <c r="N75" s="303"/>
      <c r="O75" s="303"/>
      <c r="P75" s="304">
        <f>I75*P134/100</f>
        <v>69.54829093</v>
      </c>
      <c r="Q75" s="304">
        <f>I75*Q134/100</f>
        <v>69.13664418</v>
      </c>
      <c r="R75" s="304">
        <f t="shared" ref="R75:S75" si="1488">G75*R134/100</f>
        <v>34.82246838</v>
      </c>
      <c r="S75" s="304">
        <f t="shared" si="1488"/>
        <v>31.32371053</v>
      </c>
      <c r="T75" s="303">
        <f t="shared" si="1382"/>
        <v>66.14617891</v>
      </c>
      <c r="U75" s="303">
        <f t="shared" ref="U75:V75" si="1489">G75*U134/100</f>
        <v>33.64124301</v>
      </c>
      <c r="V75" s="303">
        <f t="shared" si="1489"/>
        <v>30.0669732</v>
      </c>
      <c r="W75" s="303">
        <f t="shared" si="1384"/>
        <v>63.70821621</v>
      </c>
      <c r="X75" s="304">
        <f t="shared" ref="X75:Y75" si="1490">G75*X134/100</f>
        <v>35.4380068</v>
      </c>
      <c r="Y75" s="304">
        <f t="shared" si="1490"/>
        <v>31.5569093</v>
      </c>
      <c r="Z75" s="303">
        <f t="shared" si="1386"/>
        <v>66.9949161</v>
      </c>
      <c r="AA75" s="303">
        <f t="shared" ref="AA75:AB75" si="1491">G75*AA134/100</f>
        <v>71.26887636</v>
      </c>
      <c r="AB75" s="303">
        <f t="shared" si="1491"/>
        <v>63.28355299</v>
      </c>
      <c r="AC75" s="303">
        <f t="shared" si="1388"/>
        <v>134.5524294</v>
      </c>
      <c r="AD75" s="303">
        <f t="shared" si="1389"/>
        <v>107.1920091</v>
      </c>
      <c r="AE75" s="303">
        <f t="shared" si="1390"/>
        <v>94.89795298</v>
      </c>
      <c r="AF75" s="303">
        <f t="shared" si="1391"/>
        <v>202.0899621</v>
      </c>
      <c r="AG75" s="303">
        <f t="shared" si="1392"/>
        <v>178.4698142</v>
      </c>
      <c r="AH75" s="303">
        <f t="shared" si="1393"/>
        <v>157.097396</v>
      </c>
      <c r="AI75" s="304">
        <f t="shared" si="1394"/>
        <v>335.5672102</v>
      </c>
      <c r="AJ75" s="304">
        <f t="shared" si="1395"/>
        <v>143.0318074</v>
      </c>
      <c r="AK75" s="304">
        <f t="shared" si="1396"/>
        <v>125.5404867</v>
      </c>
      <c r="AL75" s="303">
        <f t="shared" si="1397"/>
        <v>268.5722941</v>
      </c>
      <c r="AM75" s="304">
        <f t="shared" si="1398"/>
        <v>69.87302306</v>
      </c>
      <c r="AN75" s="304">
        <f t="shared" si="1399"/>
        <v>60.4528213</v>
      </c>
      <c r="AO75" s="304">
        <f t="shared" si="1400"/>
        <v>130.3258444</v>
      </c>
      <c r="AP75" s="303">
        <f t="shared" si="1401"/>
        <v>34.44096873</v>
      </c>
      <c r="AQ75" s="303">
        <f t="shared" si="1402"/>
        <v>29.70351921</v>
      </c>
      <c r="AR75" s="303">
        <f t="shared" si="1403"/>
        <v>64.14448794</v>
      </c>
      <c r="AS75" s="303">
        <f t="shared" si="1404"/>
        <v>34.23858488</v>
      </c>
      <c r="AT75" s="303">
        <f t="shared" si="1405"/>
        <v>29.54473542</v>
      </c>
      <c r="AU75" s="303">
        <f t="shared" si="1406"/>
        <v>63.7833203</v>
      </c>
      <c r="AV75" s="303">
        <f t="shared" si="1407"/>
        <v>34.13144049</v>
      </c>
      <c r="AW75" s="303">
        <f t="shared" si="1408"/>
        <v>29.53104716</v>
      </c>
      <c r="AX75" s="303">
        <f t="shared" si="1409"/>
        <v>63.66248765</v>
      </c>
      <c r="AY75" s="303">
        <f t="shared" ref="AY75:AZ75" si="1492">G75*AY134/100</f>
        <v>34.05405843</v>
      </c>
      <c r="AZ75" s="303">
        <f t="shared" si="1492"/>
        <v>29.57758724</v>
      </c>
      <c r="BA75" s="303">
        <f t="shared" si="1411"/>
        <v>63.63164567</v>
      </c>
      <c r="BB75" s="303">
        <f t="shared" si="1412"/>
        <v>33.91119925</v>
      </c>
      <c r="BC75" s="303">
        <f t="shared" si="1413"/>
        <v>29.55294837</v>
      </c>
      <c r="BD75" s="303">
        <f t="shared" si="1414"/>
        <v>63.46414762</v>
      </c>
      <c r="BE75" s="303">
        <f t="shared" si="1415"/>
        <v>33.55405128</v>
      </c>
      <c r="BF75" s="303">
        <f t="shared" si="1416"/>
        <v>29.30929739</v>
      </c>
      <c r="BG75" s="303">
        <f t="shared" si="1417"/>
        <v>62.86334867</v>
      </c>
      <c r="BH75" s="303">
        <f t="shared" si="1418"/>
        <v>361.1301645</v>
      </c>
      <c r="BI75" s="303">
        <f t="shared" si="1419"/>
        <v>313.9401903</v>
      </c>
      <c r="BJ75" s="303">
        <f t="shared" si="1420"/>
        <v>675.0703548</v>
      </c>
      <c r="BK75" s="304">
        <f t="shared" si="1421"/>
        <v>300.6114419</v>
      </c>
      <c r="BL75" s="304">
        <f t="shared" si="1422"/>
        <v>261.2239723</v>
      </c>
      <c r="BM75" s="304">
        <f t="shared" si="1423"/>
        <v>561.8354142</v>
      </c>
      <c r="BN75" s="303">
        <v>363.0</v>
      </c>
      <c r="BO75" s="303">
        <v>218.0</v>
      </c>
      <c r="BP75" s="303">
        <f t="shared" si="1424"/>
        <v>581</v>
      </c>
      <c r="BQ75" s="303">
        <f t="shared" si="1425"/>
        <v>315.6907195</v>
      </c>
      <c r="BR75" s="303">
        <f t="shared" si="1426"/>
        <v>282.149634</v>
      </c>
      <c r="BS75" s="303">
        <f t="shared" si="1427"/>
        <v>597.8403534</v>
      </c>
      <c r="BT75" s="303">
        <f t="shared" ref="BT75:BU75" si="1493">G75*BT134/100</f>
        <v>258.3191704</v>
      </c>
      <c r="BU75" s="303">
        <f t="shared" si="1493"/>
        <v>225.1608885</v>
      </c>
      <c r="BV75" s="303">
        <f t="shared" si="1429"/>
        <v>483.4800589</v>
      </c>
      <c r="BW75" s="303">
        <f t="shared" ref="BW75:BX75" si="1494">G75*BW134/100</f>
        <v>98.59367189</v>
      </c>
      <c r="BX75" s="303">
        <f t="shared" si="1494"/>
        <v>86.08271502</v>
      </c>
      <c r="BY75" s="303">
        <f t="shared" si="1431"/>
        <v>184.6763869</v>
      </c>
      <c r="BZ75" s="303">
        <f t="shared" ref="BZ75:CA75" si="1495">G75*BZ134/100</f>
        <v>91.76024083</v>
      </c>
      <c r="CA75" s="303">
        <f t="shared" si="1495"/>
        <v>79.94763792</v>
      </c>
      <c r="CB75" s="303">
        <f t="shared" si="1433"/>
        <v>171.7078787</v>
      </c>
      <c r="CC75" s="303">
        <f t="shared" ref="CC75:CD75" si="1496">G75*CC134/100</f>
        <v>190.3539127</v>
      </c>
      <c r="CD75" s="303">
        <f t="shared" si="1496"/>
        <v>166.0303529</v>
      </c>
      <c r="CE75" s="303">
        <f t="shared" si="1435"/>
        <v>356.3842657</v>
      </c>
      <c r="CF75" s="303">
        <f t="shared" si="1436"/>
        <v>1403.719479</v>
      </c>
      <c r="CG75" s="303">
        <f t="shared" si="1437"/>
        <v>1276.835203</v>
      </c>
      <c r="CH75" s="303">
        <f t="shared" si="1438"/>
        <v>2680.554682</v>
      </c>
      <c r="CI75" s="303">
        <f t="shared" si="1439"/>
        <v>639.3246192</v>
      </c>
      <c r="CJ75" s="303">
        <f t="shared" si="1440"/>
        <v>557.5063102</v>
      </c>
      <c r="CK75" s="303">
        <f t="shared" si="1441"/>
        <v>1196.830929</v>
      </c>
      <c r="CL75" s="303">
        <f t="shared" si="1442"/>
        <v>1227.597913</v>
      </c>
      <c r="CM75" s="303">
        <f t="shared" si="1443"/>
        <v>1117.963809</v>
      </c>
      <c r="CN75" s="303">
        <f t="shared" si="1444"/>
        <v>2345.561722</v>
      </c>
      <c r="CO75" s="303">
        <f t="shared" si="1445"/>
        <v>54.50970811</v>
      </c>
      <c r="CP75" s="303">
        <f t="shared" si="1446"/>
        <v>52.90785366</v>
      </c>
      <c r="CQ75" s="303">
        <f t="shared" si="1447"/>
        <v>107.4175618</v>
      </c>
      <c r="CR75" s="303">
        <f t="shared" si="1448"/>
        <v>415.3660592</v>
      </c>
      <c r="CS75" s="303">
        <f t="shared" si="1449"/>
        <v>374.5736966</v>
      </c>
      <c r="CT75" s="303">
        <f t="shared" si="1450"/>
        <v>789.9397558</v>
      </c>
      <c r="CU75" s="303">
        <f t="shared" si="1451"/>
        <v>483.9146585</v>
      </c>
      <c r="CV75" s="303">
        <f t="shared" si="1452"/>
        <v>450.7734896</v>
      </c>
      <c r="CW75" s="303">
        <f t="shared" si="1453"/>
        <v>934.6881481</v>
      </c>
      <c r="CX75" s="303">
        <f t="shared" si="1454"/>
        <v>306.4508111</v>
      </c>
      <c r="CY75" s="303">
        <f t="shared" si="1455"/>
        <v>275.1777822</v>
      </c>
      <c r="CZ75" s="303">
        <f t="shared" si="1456"/>
        <v>581.6285933</v>
      </c>
      <c r="DA75" s="303">
        <f t="shared" si="1457"/>
        <v>1205.731529</v>
      </c>
      <c r="DB75" s="303">
        <f t="shared" si="1458"/>
        <v>1100.524968</v>
      </c>
      <c r="DC75" s="303">
        <f t="shared" si="1459"/>
        <v>2306.256497</v>
      </c>
      <c r="DD75" s="303">
        <f t="shared" si="1460"/>
        <v>1297.49177</v>
      </c>
      <c r="DE75" s="303">
        <f t="shared" si="1461"/>
        <v>1180.472606</v>
      </c>
      <c r="DF75" s="303">
        <f t="shared" si="1462"/>
        <v>2477.964376</v>
      </c>
      <c r="DG75" s="303">
        <f t="shared" si="1463"/>
        <v>1311.959238</v>
      </c>
      <c r="DH75" s="303">
        <f t="shared" si="1464"/>
        <v>1196.887565</v>
      </c>
      <c r="DI75" s="303">
        <f t="shared" si="1465"/>
        <v>2508.846803</v>
      </c>
      <c r="DJ75" s="303">
        <f t="shared" si="1466"/>
        <v>335.6803958</v>
      </c>
      <c r="DK75" s="303">
        <f t="shared" si="1467"/>
        <v>302.5050198</v>
      </c>
      <c r="DL75" s="303">
        <f t="shared" si="1468"/>
        <v>638.1854156</v>
      </c>
      <c r="DM75" s="303">
        <f t="shared" si="1469"/>
        <v>106.2277096</v>
      </c>
      <c r="DN75" s="303">
        <f t="shared" si="1470"/>
        <v>96.36259655</v>
      </c>
      <c r="DO75" s="303">
        <f t="shared" si="1471"/>
        <v>202.5903062</v>
      </c>
      <c r="DP75" s="303">
        <f t="shared" si="1472"/>
        <v>1052.836685</v>
      </c>
      <c r="DQ75" s="303">
        <f t="shared" si="1473"/>
        <v>862.5785287</v>
      </c>
      <c r="DR75" s="303">
        <f t="shared" si="1474"/>
        <v>635.2113999</v>
      </c>
      <c r="DS75" s="303">
        <f t="shared" si="1475"/>
        <v>583.969634</v>
      </c>
      <c r="DT75" s="303">
        <f t="shared" si="1476"/>
        <v>26.89324174</v>
      </c>
      <c r="DU75" s="303">
        <f t="shared" si="1477"/>
        <v>27.48875911</v>
      </c>
      <c r="DV75" s="303">
        <f t="shared" si="1478"/>
        <v>54.38200085</v>
      </c>
      <c r="DW75" s="303">
        <f>I75*DW135/100</f>
        <v>43.05138976</v>
      </c>
      <c r="DX75" s="303">
        <f>I75*DX135/100</f>
        <v>103.234717</v>
      </c>
      <c r="DY75" s="303">
        <f t="shared" ref="DY75:DZ75" si="1497">1.48*CF75/100</f>
        <v>20.77504829</v>
      </c>
      <c r="DZ75" s="303">
        <f t="shared" si="1497"/>
        <v>18.897161</v>
      </c>
      <c r="EA75" s="303">
        <f t="shared" si="1480"/>
        <v>39.6722093</v>
      </c>
      <c r="EB75" s="303">
        <f t="shared" ref="EB75:EC75" si="1498">19.74*CF75/100</f>
        <v>277.0942252</v>
      </c>
      <c r="EC75" s="303">
        <f t="shared" si="1498"/>
        <v>252.047269</v>
      </c>
      <c r="ED75" s="303">
        <f t="shared" si="1482"/>
        <v>529.1414943</v>
      </c>
      <c r="EE75" s="303"/>
      <c r="EF75" s="303">
        <f t="shared" si="1483"/>
        <v>4.3017025</v>
      </c>
      <c r="EG75" s="303">
        <f t="shared" si="1484"/>
        <v>3.284829192</v>
      </c>
      <c r="EH75" s="303">
        <f>I75*EH135/100</f>
        <v>21.24268773</v>
      </c>
      <c r="EI75" s="303">
        <f t="shared" si="1485"/>
        <v>5.83969634</v>
      </c>
    </row>
    <row r="76" ht="14.25" customHeight="1">
      <c r="A76" s="39"/>
      <c r="B76" s="40">
        <v>4.0</v>
      </c>
      <c r="C76" s="65" t="s">
        <v>106</v>
      </c>
      <c r="D76" s="306">
        <v>901.0</v>
      </c>
      <c r="E76" s="307">
        <v>898.0</v>
      </c>
      <c r="F76" s="299">
        <v>1799.0</v>
      </c>
      <c r="G76" s="300">
        <f t="shared" ref="G76:I76" si="1499">D76/D132*100</f>
        <v>0.1431706337</v>
      </c>
      <c r="H76" s="300">
        <f t="shared" si="1499"/>
        <v>0.1468584876</v>
      </c>
      <c r="I76" s="301">
        <f t="shared" si="1499"/>
        <v>0.1449880399</v>
      </c>
      <c r="J76" s="302">
        <f t="shared" ref="J76:K76" si="1500">G76*J134/100</f>
        <v>924.2981572</v>
      </c>
      <c r="K76" s="302">
        <f t="shared" si="1500"/>
        <v>927.1705014</v>
      </c>
      <c r="L76" s="299">
        <f t="shared" si="1380"/>
        <v>1851.468659</v>
      </c>
      <c r="M76" s="303"/>
      <c r="N76" s="303"/>
      <c r="O76" s="303"/>
      <c r="P76" s="304">
        <f>I76*P134/100</f>
        <v>35.27414023</v>
      </c>
      <c r="Q76" s="304">
        <f>I76*Q134/100</f>
        <v>35.06535745</v>
      </c>
      <c r="R76" s="304">
        <f t="shared" ref="R76:S76" si="1501">G76*R134/100</f>
        <v>16.75122478</v>
      </c>
      <c r="S76" s="304">
        <f t="shared" si="1501"/>
        <v>16.8032808</v>
      </c>
      <c r="T76" s="303">
        <f t="shared" si="1382"/>
        <v>33.55450558</v>
      </c>
      <c r="U76" s="303">
        <f t="shared" ref="U76:V76" si="1502">G76*U134/100</f>
        <v>16.18300051</v>
      </c>
      <c r="V76" s="303">
        <f t="shared" si="1502"/>
        <v>16.12911704</v>
      </c>
      <c r="W76" s="303">
        <f t="shared" si="1384"/>
        <v>32.31211755</v>
      </c>
      <c r="X76" s="304">
        <f t="shared" ref="X76:Y76" si="1503">G76*X134/100</f>
        <v>17.04732735</v>
      </c>
      <c r="Y76" s="304">
        <f t="shared" si="1503"/>
        <v>16.92837787</v>
      </c>
      <c r="Z76" s="303">
        <f t="shared" si="1386"/>
        <v>33.97570522</v>
      </c>
      <c r="AA76" s="303">
        <f t="shared" ref="AA76:AB76" si="1504">G76*AA134/100</f>
        <v>34.28363993</v>
      </c>
      <c r="AB76" s="303">
        <f t="shared" si="1504"/>
        <v>33.947808</v>
      </c>
      <c r="AC76" s="303">
        <f t="shared" si="1388"/>
        <v>68.23144793</v>
      </c>
      <c r="AD76" s="303">
        <f t="shared" si="1389"/>
        <v>51.56433542</v>
      </c>
      <c r="AE76" s="303">
        <f t="shared" si="1390"/>
        <v>50.90702615</v>
      </c>
      <c r="AF76" s="303">
        <f t="shared" si="1391"/>
        <v>102.4713616</v>
      </c>
      <c r="AG76" s="303">
        <f t="shared" si="1392"/>
        <v>85.85227047</v>
      </c>
      <c r="AH76" s="303">
        <f t="shared" si="1393"/>
        <v>84.27327454</v>
      </c>
      <c r="AI76" s="304">
        <f t="shared" si="1394"/>
        <v>170.125545</v>
      </c>
      <c r="AJ76" s="304">
        <f t="shared" si="1395"/>
        <v>68.80494312</v>
      </c>
      <c r="AK76" s="304">
        <f t="shared" si="1396"/>
        <v>67.34489667</v>
      </c>
      <c r="AL76" s="303">
        <f t="shared" si="1397"/>
        <v>136.1498398</v>
      </c>
      <c r="AM76" s="304">
        <f t="shared" si="1398"/>
        <v>33.61216966</v>
      </c>
      <c r="AN76" s="304">
        <f t="shared" si="1399"/>
        <v>32.42929124</v>
      </c>
      <c r="AO76" s="304">
        <f t="shared" si="1400"/>
        <v>66.0414609</v>
      </c>
      <c r="AP76" s="303">
        <f t="shared" si="1401"/>
        <v>16.56770573</v>
      </c>
      <c r="AQ76" s="303">
        <f t="shared" si="1402"/>
        <v>15.93414591</v>
      </c>
      <c r="AR76" s="303">
        <f t="shared" si="1403"/>
        <v>32.50185163</v>
      </c>
      <c r="AS76" s="303">
        <f t="shared" si="1404"/>
        <v>16.4703497</v>
      </c>
      <c r="AT76" s="303">
        <f t="shared" si="1405"/>
        <v>15.84896798</v>
      </c>
      <c r="AU76" s="303">
        <f t="shared" si="1406"/>
        <v>32.31931768</v>
      </c>
      <c r="AV76" s="303">
        <f t="shared" si="1407"/>
        <v>16.41880827</v>
      </c>
      <c r="AW76" s="303">
        <f t="shared" si="1408"/>
        <v>15.84162506</v>
      </c>
      <c r="AX76" s="303">
        <f t="shared" si="1409"/>
        <v>32.26043333</v>
      </c>
      <c r="AY76" s="303">
        <f t="shared" ref="AY76:AZ76" si="1505">G76*AY134/100</f>
        <v>16.3815839</v>
      </c>
      <c r="AZ76" s="303">
        <f t="shared" si="1505"/>
        <v>15.866591</v>
      </c>
      <c r="BA76" s="303">
        <f t="shared" si="1411"/>
        <v>32.2481749</v>
      </c>
      <c r="BB76" s="303">
        <f t="shared" si="1412"/>
        <v>16.312862</v>
      </c>
      <c r="BC76" s="303">
        <f t="shared" si="1413"/>
        <v>15.85337374</v>
      </c>
      <c r="BD76" s="303">
        <f t="shared" si="1414"/>
        <v>32.16623574</v>
      </c>
      <c r="BE76" s="303">
        <f t="shared" si="1415"/>
        <v>16.14105724</v>
      </c>
      <c r="BF76" s="303">
        <f t="shared" si="1416"/>
        <v>15.72266968</v>
      </c>
      <c r="BG76" s="303">
        <f t="shared" si="1417"/>
        <v>31.86372692</v>
      </c>
      <c r="BH76" s="303">
        <f t="shared" si="1418"/>
        <v>173.7203835</v>
      </c>
      <c r="BI76" s="303">
        <f t="shared" si="1419"/>
        <v>168.4099707</v>
      </c>
      <c r="BJ76" s="303">
        <f t="shared" si="1420"/>
        <v>342.1303541</v>
      </c>
      <c r="BK76" s="304">
        <f t="shared" si="1421"/>
        <v>144.6080668</v>
      </c>
      <c r="BL76" s="304">
        <f t="shared" si="1422"/>
        <v>140.1309003</v>
      </c>
      <c r="BM76" s="304">
        <f t="shared" si="1423"/>
        <v>284.7389671</v>
      </c>
      <c r="BN76" s="303">
        <v>214.0</v>
      </c>
      <c r="BO76" s="303">
        <v>119.0</v>
      </c>
      <c r="BP76" s="303">
        <f t="shared" si="1424"/>
        <v>333</v>
      </c>
      <c r="BQ76" s="303">
        <f t="shared" si="1425"/>
        <v>171.6418009</v>
      </c>
      <c r="BR76" s="303">
        <f t="shared" si="1426"/>
        <v>171.0702966</v>
      </c>
      <c r="BS76" s="303">
        <f t="shared" si="1427"/>
        <v>342.7120975</v>
      </c>
      <c r="BT76" s="303">
        <f t="shared" ref="BT76:BU76" si="1506">G76*BT134/100</f>
        <v>124.2635198</v>
      </c>
      <c r="BU76" s="303">
        <f t="shared" si="1506"/>
        <v>120.7852317</v>
      </c>
      <c r="BV76" s="303">
        <f t="shared" si="1429"/>
        <v>245.0487515</v>
      </c>
      <c r="BW76" s="303">
        <f t="shared" ref="BW76:BX76" si="1507">G76*BW134/100</f>
        <v>47.42813581</v>
      </c>
      <c r="BX76" s="303">
        <f t="shared" si="1507"/>
        <v>46.17818285</v>
      </c>
      <c r="BY76" s="303">
        <f t="shared" si="1431"/>
        <v>93.60631866</v>
      </c>
      <c r="BZ76" s="303">
        <f t="shared" ref="BZ76:CA76" si="1508">G76*BZ134/100</f>
        <v>44.14093806</v>
      </c>
      <c r="CA76" s="303">
        <f t="shared" si="1508"/>
        <v>42.88708414</v>
      </c>
      <c r="CB76" s="303">
        <f t="shared" si="1433"/>
        <v>87.0280222</v>
      </c>
      <c r="CC76" s="303">
        <f t="shared" ref="CC76:CD76" si="1509">G76*CC134/100</f>
        <v>91.56907387</v>
      </c>
      <c r="CD76" s="303">
        <f t="shared" si="1509"/>
        <v>89.06526699</v>
      </c>
      <c r="CE76" s="303">
        <f t="shared" si="1435"/>
        <v>180.6343409</v>
      </c>
      <c r="CF76" s="303">
        <f t="shared" si="1436"/>
        <v>675.2542717</v>
      </c>
      <c r="CG76" s="303">
        <f t="shared" si="1437"/>
        <v>684.9450491</v>
      </c>
      <c r="CH76" s="303">
        <f t="shared" si="1438"/>
        <v>1360.199321</v>
      </c>
      <c r="CI76" s="303">
        <f t="shared" si="1439"/>
        <v>307.5448382</v>
      </c>
      <c r="CJ76" s="303">
        <f t="shared" si="1440"/>
        <v>299.0684985</v>
      </c>
      <c r="CK76" s="303">
        <f t="shared" si="1441"/>
        <v>606.6133367</v>
      </c>
      <c r="CL76" s="303">
        <f t="shared" si="1442"/>
        <v>590.5316175</v>
      </c>
      <c r="CM76" s="303">
        <f t="shared" si="1443"/>
        <v>599.7201316</v>
      </c>
      <c r="CN76" s="303">
        <f t="shared" si="1444"/>
        <v>1190.251749</v>
      </c>
      <c r="CO76" s="303">
        <f t="shared" si="1445"/>
        <v>26.22170155</v>
      </c>
      <c r="CP76" s="303">
        <f t="shared" si="1446"/>
        <v>28.38187132</v>
      </c>
      <c r="CQ76" s="303">
        <f t="shared" si="1447"/>
        <v>54.60357287</v>
      </c>
      <c r="CR76" s="303">
        <f t="shared" si="1448"/>
        <v>199.810368</v>
      </c>
      <c r="CS76" s="303">
        <f t="shared" si="1449"/>
        <v>200.9361885</v>
      </c>
      <c r="CT76" s="303">
        <f t="shared" si="1450"/>
        <v>400.7465565</v>
      </c>
      <c r="CU76" s="303">
        <f t="shared" si="1451"/>
        <v>232.7854284</v>
      </c>
      <c r="CV76" s="303">
        <f t="shared" si="1452"/>
        <v>241.81278</v>
      </c>
      <c r="CW76" s="303">
        <f t="shared" si="1453"/>
        <v>474.5982083</v>
      </c>
      <c r="CX76" s="303">
        <f t="shared" si="1454"/>
        <v>147.4170746</v>
      </c>
      <c r="CY76" s="303">
        <f t="shared" si="1455"/>
        <v>147.6162774</v>
      </c>
      <c r="CZ76" s="303">
        <f t="shared" si="1456"/>
        <v>295.0333521</v>
      </c>
      <c r="DA76" s="303">
        <f t="shared" si="1457"/>
        <v>580.0128711</v>
      </c>
      <c r="DB76" s="303">
        <f t="shared" si="1458"/>
        <v>590.3652459</v>
      </c>
      <c r="DC76" s="303">
        <f t="shared" si="1459"/>
        <v>1170.378117</v>
      </c>
      <c r="DD76" s="303">
        <f t="shared" si="1460"/>
        <v>624.1538091</v>
      </c>
      <c r="DE76" s="303">
        <f t="shared" si="1461"/>
        <v>633.25233</v>
      </c>
      <c r="DF76" s="303">
        <f t="shared" si="1462"/>
        <v>1257.406139</v>
      </c>
      <c r="DG76" s="303">
        <f t="shared" si="1463"/>
        <v>631.1133336</v>
      </c>
      <c r="DH76" s="303">
        <f t="shared" si="1464"/>
        <v>642.0579649</v>
      </c>
      <c r="DI76" s="303">
        <f t="shared" si="1465"/>
        <v>1273.171299</v>
      </c>
      <c r="DJ76" s="303">
        <f t="shared" si="1466"/>
        <v>161.4778626</v>
      </c>
      <c r="DK76" s="303">
        <f t="shared" si="1467"/>
        <v>162.2756916</v>
      </c>
      <c r="DL76" s="303">
        <f t="shared" si="1468"/>
        <v>323.7535542</v>
      </c>
      <c r="DM76" s="303">
        <f t="shared" si="1469"/>
        <v>51.10046256</v>
      </c>
      <c r="DN76" s="303">
        <f t="shared" si="1470"/>
        <v>51.69271906</v>
      </c>
      <c r="DO76" s="303">
        <f t="shared" si="1471"/>
        <v>102.7931816</v>
      </c>
      <c r="DP76" s="303">
        <f t="shared" si="1472"/>
        <v>534.0809552</v>
      </c>
      <c r="DQ76" s="303">
        <f t="shared" si="1473"/>
        <v>437.567166</v>
      </c>
      <c r="DR76" s="303">
        <f t="shared" si="1474"/>
        <v>322.2288092</v>
      </c>
      <c r="DS76" s="303">
        <f t="shared" si="1475"/>
        <v>296.2349854</v>
      </c>
      <c r="DT76" s="303">
        <f t="shared" si="1476"/>
        <v>12.93689846</v>
      </c>
      <c r="DU76" s="303">
        <f t="shared" si="1477"/>
        <v>14.74606074</v>
      </c>
      <c r="DV76" s="303">
        <f t="shared" si="1478"/>
        <v>27.6829592</v>
      </c>
      <c r="DW76" s="303">
        <f>I76*DW135/100</f>
        <v>21.83519881</v>
      </c>
      <c r="DX76" s="303">
        <f>I76*DX135/100</f>
        <v>52.35953085</v>
      </c>
      <c r="DY76" s="303">
        <f t="shared" ref="DY76:DZ76" si="1510">1.48*CF76/100</f>
        <v>9.993763221</v>
      </c>
      <c r="DZ76" s="303">
        <f t="shared" si="1510"/>
        <v>10.13718673</v>
      </c>
      <c r="EA76" s="303">
        <f t="shared" si="1480"/>
        <v>20.13094995</v>
      </c>
      <c r="EB76" s="303">
        <f t="shared" ref="EB76:EC76" si="1511">19.74*CF76/100</f>
        <v>133.2951932</v>
      </c>
      <c r="EC76" s="303">
        <f t="shared" si="1511"/>
        <v>135.2081527</v>
      </c>
      <c r="ED76" s="303">
        <f t="shared" si="1482"/>
        <v>268.5033459</v>
      </c>
      <c r="EE76" s="303"/>
      <c r="EF76" s="303">
        <f t="shared" si="1483"/>
        <v>2.182159316</v>
      </c>
      <c r="EG76" s="303">
        <f t="shared" si="1484"/>
        <v>1.666321793</v>
      </c>
      <c r="EH76" s="303">
        <f>I76*EH135/100</f>
        <v>10.77406124</v>
      </c>
      <c r="EI76" s="303">
        <f t="shared" si="1485"/>
        <v>2.962349854</v>
      </c>
    </row>
    <row r="77" ht="14.25" customHeight="1">
      <c r="A77" s="39"/>
      <c r="B77" s="40">
        <v>5.0</v>
      </c>
      <c r="C77" s="65" t="s">
        <v>107</v>
      </c>
      <c r="D77" s="298">
        <v>1821.0</v>
      </c>
      <c r="E77" s="299">
        <v>1574.0</v>
      </c>
      <c r="F77" s="299">
        <v>3395.0</v>
      </c>
      <c r="G77" s="300">
        <f t="shared" ref="G77:I77" si="1512">D77/D132*100</f>
        <v>0.2893604039</v>
      </c>
      <c r="H77" s="300">
        <f t="shared" si="1512"/>
        <v>0.2574112021</v>
      </c>
      <c r="I77" s="301">
        <f t="shared" si="1512"/>
        <v>0.2736155617</v>
      </c>
      <c r="J77" s="302">
        <f t="shared" ref="J77:K77" si="1513">G77*J134/100</f>
        <v>1868.087619</v>
      </c>
      <c r="K77" s="302">
        <f t="shared" si="1513"/>
        <v>1625.129587</v>
      </c>
      <c r="L77" s="299">
        <f t="shared" si="1380"/>
        <v>3493.217206</v>
      </c>
      <c r="M77" s="303"/>
      <c r="N77" s="303"/>
      <c r="O77" s="303"/>
      <c r="P77" s="304">
        <f>I77*P134/100</f>
        <v>66.56793</v>
      </c>
      <c r="Q77" s="304">
        <f>I77*Q134/100</f>
        <v>66.17392359</v>
      </c>
      <c r="R77" s="304">
        <f t="shared" ref="R77:S77" si="1514">G77*R134/100</f>
        <v>33.85569403</v>
      </c>
      <c r="S77" s="304">
        <f t="shared" si="1514"/>
        <v>29.45252113</v>
      </c>
      <c r="T77" s="303">
        <f t="shared" si="1382"/>
        <v>63.30821516</v>
      </c>
      <c r="U77" s="303">
        <f t="shared" ref="U77:V77" si="1515">G77*U134/100</f>
        <v>32.70726296</v>
      </c>
      <c r="V77" s="303">
        <f t="shared" si="1515"/>
        <v>28.27085772</v>
      </c>
      <c r="W77" s="303">
        <f t="shared" si="1384"/>
        <v>60.97812068</v>
      </c>
      <c r="X77" s="304">
        <f t="shared" ref="X77:Y77" si="1516">G77*X134/100</f>
        <v>34.45414329</v>
      </c>
      <c r="Y77" s="304">
        <f t="shared" si="1516"/>
        <v>29.67178927</v>
      </c>
      <c r="Z77" s="303">
        <f t="shared" si="1386"/>
        <v>64.12593256</v>
      </c>
      <c r="AA77" s="303">
        <f t="shared" ref="AA77:AB77" si="1517">G77*AA134/100</f>
        <v>69.29024231</v>
      </c>
      <c r="AB77" s="303">
        <f t="shared" si="1517"/>
        <v>59.50317348</v>
      </c>
      <c r="AC77" s="303">
        <f t="shared" si="1388"/>
        <v>128.7934158</v>
      </c>
      <c r="AD77" s="303">
        <f t="shared" si="1389"/>
        <v>104.2160431</v>
      </c>
      <c r="AE77" s="303">
        <f t="shared" si="1390"/>
        <v>89.22901911</v>
      </c>
      <c r="AF77" s="303">
        <f t="shared" si="1391"/>
        <v>193.4450622</v>
      </c>
      <c r="AG77" s="303">
        <f t="shared" si="1392"/>
        <v>173.5149662</v>
      </c>
      <c r="AH77" s="303">
        <f t="shared" si="1393"/>
        <v>147.7128442</v>
      </c>
      <c r="AI77" s="304">
        <f t="shared" si="1394"/>
        <v>321.2278104</v>
      </c>
      <c r="AJ77" s="304">
        <f t="shared" si="1395"/>
        <v>139.0608229</v>
      </c>
      <c r="AK77" s="304">
        <f t="shared" si="1396"/>
        <v>118.041055</v>
      </c>
      <c r="AL77" s="303">
        <f t="shared" si="1397"/>
        <v>257.1018779</v>
      </c>
      <c r="AM77" s="304">
        <f t="shared" si="1398"/>
        <v>67.93314202</v>
      </c>
      <c r="AN77" s="304">
        <f t="shared" si="1399"/>
        <v>56.84154165</v>
      </c>
      <c r="AO77" s="304">
        <f t="shared" si="1400"/>
        <v>124.7746837</v>
      </c>
      <c r="AP77" s="303">
        <f t="shared" si="1401"/>
        <v>33.48478594</v>
      </c>
      <c r="AQ77" s="303">
        <f t="shared" si="1402"/>
        <v>27.92911543</v>
      </c>
      <c r="AR77" s="303">
        <f t="shared" si="1403"/>
        <v>61.41390137</v>
      </c>
      <c r="AS77" s="303">
        <f t="shared" si="1404"/>
        <v>33.28802086</v>
      </c>
      <c r="AT77" s="303">
        <f t="shared" si="1405"/>
        <v>27.77981693</v>
      </c>
      <c r="AU77" s="303">
        <f t="shared" si="1406"/>
        <v>61.06783779</v>
      </c>
      <c r="AV77" s="303">
        <f t="shared" si="1407"/>
        <v>33.18385112</v>
      </c>
      <c r="AW77" s="303">
        <f t="shared" si="1408"/>
        <v>27.76694637</v>
      </c>
      <c r="AX77" s="303">
        <f t="shared" si="1409"/>
        <v>60.95079749</v>
      </c>
      <c r="AY77" s="303">
        <f t="shared" ref="AY77:AZ77" si="1518">G77*AY134/100</f>
        <v>33.10861741</v>
      </c>
      <c r="AZ77" s="303">
        <f t="shared" si="1518"/>
        <v>27.81070628</v>
      </c>
      <c r="BA77" s="303">
        <f t="shared" si="1411"/>
        <v>60.91932369</v>
      </c>
      <c r="BB77" s="303">
        <f t="shared" si="1412"/>
        <v>32.96972442</v>
      </c>
      <c r="BC77" s="303">
        <f t="shared" si="1413"/>
        <v>27.78753927</v>
      </c>
      <c r="BD77" s="303">
        <f t="shared" si="1414"/>
        <v>60.75726369</v>
      </c>
      <c r="BE77" s="303">
        <f t="shared" si="1415"/>
        <v>32.62249193</v>
      </c>
      <c r="BF77" s="303">
        <f t="shared" si="1416"/>
        <v>27.5584433</v>
      </c>
      <c r="BG77" s="303">
        <f t="shared" si="1417"/>
        <v>60.18093523</v>
      </c>
      <c r="BH77" s="303">
        <f t="shared" si="1418"/>
        <v>351.1041268</v>
      </c>
      <c r="BI77" s="303">
        <f t="shared" si="1419"/>
        <v>295.186296</v>
      </c>
      <c r="BJ77" s="303">
        <f t="shared" si="1420"/>
        <v>646.2904229</v>
      </c>
      <c r="BK77" s="304">
        <f t="shared" si="1421"/>
        <v>292.2655823</v>
      </c>
      <c r="BL77" s="304">
        <f t="shared" si="1422"/>
        <v>245.619195</v>
      </c>
      <c r="BM77" s="304">
        <f t="shared" si="1423"/>
        <v>537.8847773</v>
      </c>
      <c r="BN77" s="303">
        <v>376.0</v>
      </c>
      <c r="BO77" s="303">
        <v>206.0</v>
      </c>
      <c r="BP77" s="303">
        <f t="shared" si="1424"/>
        <v>582</v>
      </c>
      <c r="BQ77" s="303">
        <f t="shared" si="1425"/>
        <v>321.2025347</v>
      </c>
      <c r="BR77" s="303">
        <f t="shared" si="1426"/>
        <v>277.6347005</v>
      </c>
      <c r="BS77" s="303">
        <f t="shared" si="1427"/>
        <v>598.8372352</v>
      </c>
      <c r="BT77" s="303">
        <f t="shared" ref="BT77:BU77" si="1519">G77*BT134/100</f>
        <v>251.1474689</v>
      </c>
      <c r="BU77" s="303">
        <f t="shared" si="1519"/>
        <v>211.7104173</v>
      </c>
      <c r="BV77" s="303">
        <f t="shared" si="1429"/>
        <v>462.8578862</v>
      </c>
      <c r="BW77" s="303">
        <f t="shared" ref="BW77:BX77" si="1520">G77*BW134/100</f>
        <v>95.85642099</v>
      </c>
      <c r="BX77" s="303">
        <f t="shared" si="1520"/>
        <v>80.9403784</v>
      </c>
      <c r="BY77" s="303">
        <f t="shared" si="1431"/>
        <v>176.7967994</v>
      </c>
      <c r="BZ77" s="303">
        <f t="shared" ref="BZ77:CA77" si="1521">G77*BZ134/100</f>
        <v>89.21270612</v>
      </c>
      <c r="CA77" s="303">
        <f t="shared" si="1521"/>
        <v>75.17179336</v>
      </c>
      <c r="CB77" s="303">
        <f t="shared" si="1433"/>
        <v>164.3844995</v>
      </c>
      <c r="CC77" s="303">
        <f t="shared" ref="CC77:CD77" si="1522">G77*CC134/100</f>
        <v>185.0691271</v>
      </c>
      <c r="CD77" s="303">
        <f t="shared" si="1522"/>
        <v>156.1121718</v>
      </c>
      <c r="CE77" s="303">
        <f t="shared" si="1435"/>
        <v>341.1812989</v>
      </c>
      <c r="CF77" s="303">
        <f t="shared" si="1436"/>
        <v>1364.74809</v>
      </c>
      <c r="CG77" s="303">
        <f t="shared" si="1437"/>
        <v>1200.560699</v>
      </c>
      <c r="CH77" s="303">
        <f t="shared" si="1438"/>
        <v>2565.308788</v>
      </c>
      <c r="CI77" s="303">
        <f t="shared" si="1439"/>
        <v>621.5750835</v>
      </c>
      <c r="CJ77" s="303">
        <f t="shared" si="1440"/>
        <v>524.2024685</v>
      </c>
      <c r="CK77" s="303">
        <f t="shared" si="1441"/>
        <v>1145.777552</v>
      </c>
      <c r="CL77" s="303">
        <f t="shared" si="1442"/>
        <v>1193.516177</v>
      </c>
      <c r="CM77" s="303">
        <f t="shared" si="1443"/>
        <v>1051.17983</v>
      </c>
      <c r="CN77" s="303">
        <f t="shared" si="1444"/>
        <v>2244.696007</v>
      </c>
      <c r="CO77" s="303">
        <f t="shared" si="1445"/>
        <v>52.99635797</v>
      </c>
      <c r="CP77" s="303">
        <f t="shared" si="1446"/>
        <v>49.74728892</v>
      </c>
      <c r="CQ77" s="303">
        <f t="shared" si="1447"/>
        <v>102.7436469</v>
      </c>
      <c r="CR77" s="303">
        <f t="shared" si="1448"/>
        <v>403.8342732</v>
      </c>
      <c r="CS77" s="303">
        <f t="shared" si="1449"/>
        <v>352.1977291</v>
      </c>
      <c r="CT77" s="303">
        <f t="shared" si="1450"/>
        <v>756.0320023</v>
      </c>
      <c r="CU77" s="303">
        <f t="shared" si="1451"/>
        <v>470.4797615</v>
      </c>
      <c r="CV77" s="303">
        <f t="shared" si="1452"/>
        <v>423.8455631</v>
      </c>
      <c r="CW77" s="303">
        <f t="shared" si="1453"/>
        <v>894.3253245</v>
      </c>
      <c r="CX77" s="303">
        <f t="shared" si="1454"/>
        <v>297.9428334</v>
      </c>
      <c r="CY77" s="303">
        <f t="shared" si="1455"/>
        <v>258.7394439</v>
      </c>
      <c r="CZ77" s="303">
        <f t="shared" si="1456"/>
        <v>556.6822774</v>
      </c>
      <c r="DA77" s="303">
        <f t="shared" si="1457"/>
        <v>1172.256868</v>
      </c>
      <c r="DB77" s="303">
        <f t="shared" si="1458"/>
        <v>1034.782736</v>
      </c>
      <c r="DC77" s="303">
        <f t="shared" si="1459"/>
        <v>2207.039604</v>
      </c>
      <c r="DD77" s="303">
        <f t="shared" si="1460"/>
        <v>1261.469574</v>
      </c>
      <c r="DE77" s="303">
        <f t="shared" si="1461"/>
        <v>1109.954529</v>
      </c>
      <c r="DF77" s="303">
        <f t="shared" si="1462"/>
        <v>2371.424104</v>
      </c>
      <c r="DG77" s="303">
        <f t="shared" si="1463"/>
        <v>1275.535383</v>
      </c>
      <c r="DH77" s="303">
        <f t="shared" si="1464"/>
        <v>1125.388905</v>
      </c>
      <c r="DI77" s="303">
        <f t="shared" si="1465"/>
        <v>2400.924289</v>
      </c>
      <c r="DJ77" s="303">
        <f t="shared" si="1466"/>
        <v>326.3609187</v>
      </c>
      <c r="DK77" s="303">
        <f t="shared" si="1467"/>
        <v>284.4342301</v>
      </c>
      <c r="DL77" s="303">
        <f t="shared" si="1468"/>
        <v>610.7951488</v>
      </c>
      <c r="DM77" s="303">
        <f t="shared" si="1469"/>
        <v>103.2785153</v>
      </c>
      <c r="DN77" s="303">
        <f t="shared" si="1470"/>
        <v>90.60616904</v>
      </c>
      <c r="DO77" s="303">
        <f t="shared" si="1471"/>
        <v>193.8846844</v>
      </c>
      <c r="DP77" s="303">
        <f t="shared" si="1472"/>
        <v>1007.665333</v>
      </c>
      <c r="DQ77" s="303">
        <f t="shared" si="1473"/>
        <v>825.5700932</v>
      </c>
      <c r="DR77" s="303">
        <f t="shared" si="1474"/>
        <v>607.9580203</v>
      </c>
      <c r="DS77" s="303">
        <f t="shared" si="1475"/>
        <v>558.9147529</v>
      </c>
      <c r="DT77" s="303">
        <f t="shared" si="1476"/>
        <v>26.14660609</v>
      </c>
      <c r="DU77" s="303">
        <f t="shared" si="1477"/>
        <v>25.84665881</v>
      </c>
      <c r="DV77" s="303">
        <f t="shared" si="1478"/>
        <v>51.9932649</v>
      </c>
      <c r="DW77" s="303">
        <f>I77*DW135/100</f>
        <v>41.20650359</v>
      </c>
      <c r="DX77" s="303">
        <f>I77*DX135/100</f>
        <v>98.81078779</v>
      </c>
      <c r="DY77" s="303">
        <f t="shared" ref="DY77:DZ77" si="1523">1.48*CF77/100</f>
        <v>20.19827173</v>
      </c>
      <c r="DZ77" s="303">
        <f t="shared" si="1523"/>
        <v>17.76829834</v>
      </c>
      <c r="EA77" s="303">
        <f t="shared" si="1480"/>
        <v>37.96657006</v>
      </c>
      <c r="EB77" s="303">
        <f t="shared" ref="EB77:EC77" si="1524">19.74*CF77/100</f>
        <v>269.4012729</v>
      </c>
      <c r="EC77" s="303">
        <f t="shared" si="1524"/>
        <v>236.9906819</v>
      </c>
      <c r="ED77" s="303">
        <f t="shared" si="1482"/>
        <v>506.3919548</v>
      </c>
      <c r="EE77" s="303"/>
      <c r="EF77" s="303">
        <f t="shared" si="1483"/>
        <v>4.11714043</v>
      </c>
      <c r="EG77" s="303">
        <f t="shared" si="1484"/>
        <v>3.143895485</v>
      </c>
      <c r="EH77" s="303">
        <f>I77*EH135/100</f>
        <v>20.33237239</v>
      </c>
      <c r="EI77" s="303">
        <f t="shared" si="1485"/>
        <v>5.589147529</v>
      </c>
    </row>
    <row r="78" ht="14.25" customHeight="1">
      <c r="A78" s="39"/>
      <c r="B78" s="40"/>
      <c r="C78" s="65"/>
      <c r="D78" s="326">
        <v>7246.0</v>
      </c>
      <c r="E78" s="327">
        <v>6477.0</v>
      </c>
      <c r="F78" s="327">
        <v>13723.0</v>
      </c>
      <c r="G78" s="328"/>
      <c r="H78" s="328"/>
      <c r="I78" s="329"/>
      <c r="J78" s="327">
        <f t="shared" ref="J78:L78" si="1525">SUM(J73:J77)</f>
        <v>7433.367866</v>
      </c>
      <c r="K78" s="327">
        <f t="shared" si="1525"/>
        <v>6687.397926</v>
      </c>
      <c r="L78" s="327">
        <f t="shared" si="1525"/>
        <v>14120.76579</v>
      </c>
      <c r="M78" s="330"/>
      <c r="N78" s="330"/>
      <c r="O78" s="330"/>
      <c r="P78" s="330">
        <f t="shared" ref="P78:ED78" si="1526">SUM(P73:P77)</f>
        <v>269.0756122</v>
      </c>
      <c r="Q78" s="330">
        <f t="shared" si="1526"/>
        <v>267.4829907</v>
      </c>
      <c r="R78" s="330">
        <f t="shared" si="1526"/>
        <v>134.7162872</v>
      </c>
      <c r="S78" s="330">
        <f t="shared" si="1526"/>
        <v>121.1969373</v>
      </c>
      <c r="T78" s="330">
        <f t="shared" si="1526"/>
        <v>255.9132245</v>
      </c>
      <c r="U78" s="330">
        <f t="shared" si="1526"/>
        <v>130.146528</v>
      </c>
      <c r="V78" s="330">
        <f t="shared" si="1526"/>
        <v>116.3343999</v>
      </c>
      <c r="W78" s="330">
        <f t="shared" si="1526"/>
        <v>246.4809278</v>
      </c>
      <c r="X78" s="330">
        <f t="shared" si="1526"/>
        <v>137.097596</v>
      </c>
      <c r="Y78" s="330">
        <f t="shared" si="1526"/>
        <v>122.0992243</v>
      </c>
      <c r="Z78" s="330">
        <f t="shared" si="1526"/>
        <v>259.1968203</v>
      </c>
      <c r="AA78" s="330">
        <f t="shared" si="1526"/>
        <v>275.7150444</v>
      </c>
      <c r="AB78" s="330">
        <f t="shared" si="1526"/>
        <v>244.8551809</v>
      </c>
      <c r="AC78" s="330">
        <f t="shared" si="1526"/>
        <v>520.5702252</v>
      </c>
      <c r="AD78" s="330">
        <f t="shared" si="1526"/>
        <v>414.6894278</v>
      </c>
      <c r="AE78" s="330">
        <f t="shared" si="1526"/>
        <v>367.1768467</v>
      </c>
      <c r="AF78" s="330">
        <f t="shared" si="1526"/>
        <v>781.8662745</v>
      </c>
      <c r="AG78" s="330">
        <f t="shared" si="1526"/>
        <v>690.4390142</v>
      </c>
      <c r="AH78" s="330">
        <f t="shared" si="1526"/>
        <v>607.8374156</v>
      </c>
      <c r="AI78" s="330">
        <f t="shared" si="1526"/>
        <v>1298.27643</v>
      </c>
      <c r="AJ78" s="330">
        <f t="shared" si="1526"/>
        <v>553.3414183</v>
      </c>
      <c r="AK78" s="330">
        <f t="shared" si="1526"/>
        <v>485.7381912</v>
      </c>
      <c r="AL78" s="330">
        <f t="shared" si="1526"/>
        <v>1039.079609</v>
      </c>
      <c r="AM78" s="330">
        <f t="shared" si="1526"/>
        <v>270.3149627</v>
      </c>
      <c r="AN78" s="330">
        <f t="shared" si="1526"/>
        <v>233.9025828</v>
      </c>
      <c r="AO78" s="330">
        <f t="shared" si="1526"/>
        <v>504.2175455</v>
      </c>
      <c r="AP78" s="330">
        <f t="shared" si="1526"/>
        <v>133.2403948</v>
      </c>
      <c r="AQ78" s="330">
        <f t="shared" si="1526"/>
        <v>114.9281326</v>
      </c>
      <c r="AR78" s="330">
        <f t="shared" si="1526"/>
        <v>248.1685273</v>
      </c>
      <c r="AS78" s="330">
        <f t="shared" si="1526"/>
        <v>132.4574405</v>
      </c>
      <c r="AT78" s="330">
        <f t="shared" si="1526"/>
        <v>114.3137702</v>
      </c>
      <c r="AU78" s="330">
        <f t="shared" si="1526"/>
        <v>246.7712107</v>
      </c>
      <c r="AV78" s="330">
        <f t="shared" si="1526"/>
        <v>132.0429353</v>
      </c>
      <c r="AW78" s="330">
        <f t="shared" si="1526"/>
        <v>114.2608079</v>
      </c>
      <c r="AX78" s="330">
        <f t="shared" si="1526"/>
        <v>246.3037432</v>
      </c>
      <c r="AY78" s="330">
        <f t="shared" si="1526"/>
        <v>131.7435704</v>
      </c>
      <c r="AZ78" s="330">
        <f t="shared" si="1526"/>
        <v>114.4408796</v>
      </c>
      <c r="BA78" s="330">
        <f t="shared" si="1526"/>
        <v>246.1844501</v>
      </c>
      <c r="BB78" s="330">
        <f t="shared" si="1526"/>
        <v>131.1908968</v>
      </c>
      <c r="BC78" s="330">
        <f t="shared" si="1526"/>
        <v>114.3455476</v>
      </c>
      <c r="BD78" s="330">
        <f t="shared" si="1526"/>
        <v>245.5364444</v>
      </c>
      <c r="BE78" s="330">
        <f t="shared" si="1526"/>
        <v>129.8092128</v>
      </c>
      <c r="BF78" s="330">
        <f t="shared" si="1526"/>
        <v>113.4028191</v>
      </c>
      <c r="BG78" s="330">
        <f t="shared" si="1526"/>
        <v>243.2120319</v>
      </c>
      <c r="BH78" s="330">
        <f t="shared" si="1526"/>
        <v>1397.089788</v>
      </c>
      <c r="BI78" s="330">
        <f t="shared" si="1526"/>
        <v>1214.689733</v>
      </c>
      <c r="BJ78" s="330">
        <f t="shared" si="1526"/>
        <v>2611.77952</v>
      </c>
      <c r="BK78" s="330">
        <f t="shared" si="1526"/>
        <v>1162.963432</v>
      </c>
      <c r="BL78" s="330">
        <f t="shared" si="1526"/>
        <v>1010.721427</v>
      </c>
      <c r="BM78" s="330">
        <f t="shared" si="1526"/>
        <v>2173.684859</v>
      </c>
      <c r="BN78" s="330">
        <f t="shared" si="1526"/>
        <v>1423</v>
      </c>
      <c r="BO78" s="330">
        <f t="shared" si="1526"/>
        <v>944</v>
      </c>
      <c r="BP78" s="330">
        <f t="shared" si="1526"/>
        <v>2367</v>
      </c>
      <c r="BQ78" s="330">
        <f t="shared" si="1526"/>
        <v>1285.369635</v>
      </c>
      <c r="BR78" s="330">
        <f t="shared" si="1526"/>
        <v>1150.243021</v>
      </c>
      <c r="BS78" s="330">
        <f t="shared" si="1526"/>
        <v>2435.612656</v>
      </c>
      <c r="BT78" s="330">
        <f t="shared" si="1526"/>
        <v>999.349017</v>
      </c>
      <c r="BU78" s="330">
        <f t="shared" si="1526"/>
        <v>871.1870222</v>
      </c>
      <c r="BV78" s="330">
        <f t="shared" si="1526"/>
        <v>1870.536039</v>
      </c>
      <c r="BW78" s="330">
        <f t="shared" si="1526"/>
        <v>381.4253852</v>
      </c>
      <c r="BX78" s="330">
        <f t="shared" si="1526"/>
        <v>333.0691429</v>
      </c>
      <c r="BY78" s="330">
        <f t="shared" si="1526"/>
        <v>714.4945281</v>
      </c>
      <c r="BZ78" s="330">
        <f t="shared" si="1526"/>
        <v>354.9891645</v>
      </c>
      <c r="CA78" s="330">
        <f t="shared" si="1526"/>
        <v>309.3314521</v>
      </c>
      <c r="CB78" s="330">
        <f t="shared" si="1526"/>
        <v>664.3206166</v>
      </c>
      <c r="CC78" s="330">
        <f t="shared" si="1526"/>
        <v>736.4145497</v>
      </c>
      <c r="CD78" s="330">
        <f t="shared" si="1526"/>
        <v>642.400595</v>
      </c>
      <c r="CE78" s="330">
        <f t="shared" si="1526"/>
        <v>1378.815145</v>
      </c>
      <c r="CF78" s="330">
        <f t="shared" si="1526"/>
        <v>5430.513266</v>
      </c>
      <c r="CG78" s="330">
        <f t="shared" si="1526"/>
        <v>4940.299647</v>
      </c>
      <c r="CH78" s="330">
        <f t="shared" si="1526"/>
        <v>10370.81291</v>
      </c>
      <c r="CI78" s="330">
        <f t="shared" si="1526"/>
        <v>2473.32952</v>
      </c>
      <c r="CJ78" s="330">
        <f t="shared" si="1526"/>
        <v>2157.089827</v>
      </c>
      <c r="CK78" s="330">
        <f t="shared" si="1526"/>
        <v>4630.419347</v>
      </c>
      <c r="CL78" s="330">
        <f t="shared" si="1526"/>
        <v>4749.158824</v>
      </c>
      <c r="CM78" s="330">
        <f t="shared" si="1526"/>
        <v>4325.598321</v>
      </c>
      <c r="CN78" s="330">
        <f t="shared" si="1526"/>
        <v>9074.757145</v>
      </c>
      <c r="CO78" s="330">
        <f t="shared" si="1526"/>
        <v>210.8795222</v>
      </c>
      <c r="CP78" s="330">
        <f t="shared" si="1526"/>
        <v>204.7097779</v>
      </c>
      <c r="CQ78" s="330">
        <f t="shared" si="1526"/>
        <v>415.5893</v>
      </c>
      <c r="CR78" s="330">
        <f t="shared" si="1526"/>
        <v>1606.910019</v>
      </c>
      <c r="CS78" s="330">
        <f t="shared" si="1526"/>
        <v>1449.291418</v>
      </c>
      <c r="CT78" s="330">
        <f t="shared" si="1526"/>
        <v>3056.201436</v>
      </c>
      <c r="CU78" s="330">
        <f t="shared" si="1526"/>
        <v>1872.101236</v>
      </c>
      <c r="CV78" s="330">
        <f t="shared" si="1526"/>
        <v>1744.121799</v>
      </c>
      <c r="CW78" s="330">
        <f t="shared" si="1526"/>
        <v>3616.223036</v>
      </c>
      <c r="CX78" s="330">
        <f t="shared" si="1526"/>
        <v>1185.553965</v>
      </c>
      <c r="CY78" s="330">
        <f t="shared" si="1526"/>
        <v>1064.711168</v>
      </c>
      <c r="CZ78" s="330">
        <f t="shared" si="1526"/>
        <v>2250.265133</v>
      </c>
      <c r="DA78" s="330">
        <f t="shared" si="1526"/>
        <v>4664.565221</v>
      </c>
      <c r="DB78" s="330">
        <f t="shared" si="1526"/>
        <v>4258.124385</v>
      </c>
      <c r="DC78" s="330">
        <f t="shared" si="1526"/>
        <v>8922.689605</v>
      </c>
      <c r="DD78" s="330">
        <f t="shared" si="1526"/>
        <v>5019.554385</v>
      </c>
      <c r="DE78" s="330">
        <f t="shared" si="1526"/>
        <v>4567.455837</v>
      </c>
      <c r="DF78" s="330">
        <f t="shared" si="1526"/>
        <v>9587.010222</v>
      </c>
      <c r="DG78" s="330">
        <f t="shared" si="1526"/>
        <v>5075.524101</v>
      </c>
      <c r="DH78" s="330">
        <f t="shared" si="1526"/>
        <v>4630.968195</v>
      </c>
      <c r="DI78" s="330">
        <f t="shared" si="1526"/>
        <v>9706.492296</v>
      </c>
      <c r="DJ78" s="330">
        <f t="shared" si="1526"/>
        <v>1298.633288</v>
      </c>
      <c r="DK78" s="330">
        <f t="shared" si="1526"/>
        <v>1170.44505</v>
      </c>
      <c r="DL78" s="330">
        <f t="shared" si="1526"/>
        <v>2469.078338</v>
      </c>
      <c r="DM78" s="330">
        <f t="shared" si="1526"/>
        <v>410.9588809</v>
      </c>
      <c r="DN78" s="330">
        <f t="shared" si="1526"/>
        <v>372.8438099</v>
      </c>
      <c r="DO78" s="330">
        <f t="shared" si="1526"/>
        <v>783.8026909</v>
      </c>
      <c r="DP78" s="330">
        <f t="shared" si="1526"/>
        <v>4073.324195</v>
      </c>
      <c r="DQ78" s="330">
        <f t="shared" si="1526"/>
        <v>3337.233629</v>
      </c>
      <c r="DR78" s="330">
        <f t="shared" si="1526"/>
        <v>2457.572006</v>
      </c>
      <c r="DS78" s="330">
        <f t="shared" si="1526"/>
        <v>2259.322527</v>
      </c>
      <c r="DT78" s="330">
        <f t="shared" si="1526"/>
        <v>104.040806</v>
      </c>
      <c r="DU78" s="330">
        <f t="shared" si="1526"/>
        <v>106.3588368</v>
      </c>
      <c r="DV78" s="330">
        <f t="shared" si="1526"/>
        <v>210.3996428</v>
      </c>
      <c r="DW78" s="330">
        <f t="shared" si="1526"/>
        <v>166.5616638</v>
      </c>
      <c r="DX78" s="330">
        <f t="shared" si="1526"/>
        <v>399.4051372</v>
      </c>
      <c r="DY78" s="330">
        <f t="shared" si="1526"/>
        <v>80.37159634</v>
      </c>
      <c r="DZ78" s="330">
        <f t="shared" si="1526"/>
        <v>73.11643477</v>
      </c>
      <c r="EA78" s="330">
        <f t="shared" si="1526"/>
        <v>153.4880311</v>
      </c>
      <c r="EB78" s="330">
        <f t="shared" si="1526"/>
        <v>1071.983319</v>
      </c>
      <c r="EC78" s="330">
        <f t="shared" si="1526"/>
        <v>975.2151503</v>
      </c>
      <c r="ED78" s="330">
        <f t="shared" si="1526"/>
        <v>2047.198469</v>
      </c>
      <c r="EE78" s="330">
        <v>74.0</v>
      </c>
      <c r="EF78" s="330">
        <f t="shared" ref="EF78:EI78" si="1527">SUM(EF73:EF77)</f>
        <v>16.64287455</v>
      </c>
      <c r="EG78" s="330">
        <f t="shared" si="1527"/>
        <v>12.70868921</v>
      </c>
      <c r="EH78" s="330">
        <f t="shared" si="1527"/>
        <v>82.18590465</v>
      </c>
      <c r="EI78" s="330">
        <f t="shared" si="1527"/>
        <v>22.59322527</v>
      </c>
    </row>
    <row r="79" ht="14.25" customHeight="1">
      <c r="A79" s="39"/>
      <c r="B79" s="40"/>
      <c r="C79" s="65"/>
      <c r="D79" s="321"/>
      <c r="E79" s="322"/>
      <c r="F79" s="322"/>
      <c r="G79" s="323"/>
      <c r="H79" s="323"/>
      <c r="I79" s="322"/>
      <c r="J79" s="322"/>
      <c r="K79" s="324"/>
      <c r="L79" s="322"/>
      <c r="M79" s="303"/>
      <c r="N79" s="303"/>
      <c r="O79" s="303"/>
      <c r="P79" s="304"/>
      <c r="Q79" s="304"/>
      <c r="R79" s="304"/>
      <c r="S79" s="304"/>
      <c r="T79" s="303"/>
      <c r="U79" s="303"/>
      <c r="V79" s="303"/>
      <c r="W79" s="303"/>
      <c r="X79" s="304"/>
      <c r="Y79" s="304"/>
      <c r="Z79" s="303"/>
      <c r="AA79" s="303"/>
      <c r="AB79" s="303"/>
      <c r="AC79" s="303"/>
      <c r="AD79" s="303"/>
      <c r="AE79" s="303"/>
      <c r="AF79" s="303"/>
      <c r="AG79" s="303"/>
      <c r="AH79" s="303"/>
      <c r="AI79" s="304"/>
      <c r="AJ79" s="304"/>
      <c r="AK79" s="304"/>
      <c r="AL79" s="303"/>
      <c r="AM79" s="304"/>
      <c r="AN79" s="304"/>
      <c r="AO79" s="304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4"/>
      <c r="BL79" s="304"/>
      <c r="BM79" s="304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  <c r="CW79" s="303"/>
      <c r="CX79" s="303"/>
      <c r="CY79" s="303"/>
      <c r="CZ79" s="303"/>
      <c r="DA79" s="303"/>
      <c r="DB79" s="303"/>
      <c r="DC79" s="303"/>
      <c r="DD79" s="303"/>
      <c r="DE79" s="303"/>
      <c r="DF79" s="303"/>
      <c r="DG79" s="303"/>
      <c r="DH79" s="303"/>
      <c r="DI79" s="303"/>
      <c r="DJ79" s="303"/>
      <c r="DK79" s="303"/>
      <c r="DL79" s="303"/>
      <c r="DM79" s="303"/>
      <c r="DN79" s="303"/>
      <c r="DO79" s="303"/>
      <c r="DP79" s="303"/>
      <c r="DQ79" s="303"/>
      <c r="DR79" s="303"/>
      <c r="DS79" s="303"/>
      <c r="DT79" s="303"/>
      <c r="DU79" s="303"/>
      <c r="DV79" s="303"/>
      <c r="DW79" s="303"/>
      <c r="DX79" s="303"/>
      <c r="DY79" s="303"/>
      <c r="DZ79" s="303"/>
      <c r="EA79" s="303"/>
      <c r="EB79" s="303"/>
      <c r="EC79" s="303"/>
      <c r="ED79" s="303"/>
      <c r="EE79" s="303"/>
      <c r="EF79" s="303"/>
      <c r="EG79" s="303"/>
      <c r="EH79" s="303"/>
      <c r="EI79" s="303"/>
    </row>
    <row r="80" ht="14.25" customHeight="1">
      <c r="A80" s="39"/>
      <c r="B80" s="76" t="s">
        <v>104</v>
      </c>
      <c r="C80" s="65"/>
      <c r="D80" s="321"/>
      <c r="E80" s="322"/>
      <c r="F80" s="322"/>
      <c r="G80" s="323"/>
      <c r="H80" s="323"/>
      <c r="I80" s="322"/>
      <c r="J80" s="322"/>
      <c r="K80" s="324"/>
      <c r="L80" s="322"/>
      <c r="M80" s="303"/>
      <c r="N80" s="303"/>
      <c r="O80" s="303"/>
      <c r="P80" s="304"/>
      <c r="Q80" s="304"/>
      <c r="R80" s="304"/>
      <c r="S80" s="304"/>
      <c r="T80" s="303"/>
      <c r="U80" s="303"/>
      <c r="V80" s="303"/>
      <c r="W80" s="303"/>
      <c r="X80" s="304"/>
      <c r="Y80" s="304"/>
      <c r="Z80" s="303"/>
      <c r="AA80" s="303"/>
      <c r="AB80" s="303"/>
      <c r="AC80" s="303"/>
      <c r="AD80" s="303"/>
      <c r="AE80" s="303"/>
      <c r="AF80" s="303"/>
      <c r="AG80" s="303"/>
      <c r="AH80" s="303"/>
      <c r="AI80" s="304"/>
      <c r="AJ80" s="304"/>
      <c r="AK80" s="304"/>
      <c r="AL80" s="303"/>
      <c r="AM80" s="304"/>
      <c r="AN80" s="304"/>
      <c r="AO80" s="304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  <c r="BK80" s="304"/>
      <c r="BL80" s="304"/>
      <c r="BM80" s="304"/>
      <c r="BN80" s="303"/>
      <c r="BO80" s="303"/>
      <c r="BP80" s="303"/>
      <c r="BQ80" s="303"/>
      <c r="BR80" s="303"/>
      <c r="BS80" s="303"/>
      <c r="BT80" s="303"/>
      <c r="BU80" s="303"/>
      <c r="BV80" s="303"/>
      <c r="BW80" s="303"/>
      <c r="BX80" s="303"/>
      <c r="BY80" s="303"/>
      <c r="BZ80" s="303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  <c r="CW80" s="303"/>
      <c r="CX80" s="303"/>
      <c r="CY80" s="303"/>
      <c r="CZ80" s="303"/>
      <c r="DA80" s="303"/>
      <c r="DB80" s="303"/>
      <c r="DC80" s="303"/>
      <c r="DD80" s="303"/>
      <c r="DE80" s="303"/>
      <c r="DF80" s="303"/>
      <c r="DG80" s="303"/>
      <c r="DH80" s="303"/>
      <c r="DI80" s="303"/>
      <c r="DJ80" s="303"/>
      <c r="DK80" s="303"/>
      <c r="DL80" s="303"/>
      <c r="DM80" s="303"/>
      <c r="DN80" s="303"/>
      <c r="DO80" s="303"/>
      <c r="DP80" s="303"/>
      <c r="DQ80" s="303"/>
      <c r="DR80" s="303"/>
      <c r="DS80" s="303"/>
      <c r="DT80" s="303"/>
      <c r="DU80" s="303"/>
      <c r="DV80" s="303"/>
      <c r="DW80" s="303"/>
      <c r="DX80" s="303"/>
      <c r="DY80" s="303"/>
      <c r="DZ80" s="303"/>
      <c r="EA80" s="303"/>
      <c r="EB80" s="303"/>
      <c r="EC80" s="303"/>
      <c r="ED80" s="303"/>
      <c r="EE80" s="303"/>
      <c r="EF80" s="303"/>
      <c r="EG80" s="303"/>
      <c r="EH80" s="303"/>
      <c r="EI80" s="303"/>
    </row>
    <row r="81" ht="14.25" customHeight="1">
      <c r="A81" s="39"/>
      <c r="B81" s="40">
        <v>6.0</v>
      </c>
      <c r="C81" s="65" t="s">
        <v>103</v>
      </c>
      <c r="D81" s="306">
        <v>438.0</v>
      </c>
      <c r="E81" s="307">
        <v>382.0</v>
      </c>
      <c r="F81" s="307">
        <v>820.0</v>
      </c>
      <c r="G81" s="300">
        <f t="shared" ref="G81:I81" si="1528">D81/D132*100</f>
        <v>0.06959904277</v>
      </c>
      <c r="H81" s="300">
        <f t="shared" si="1528"/>
        <v>0.06247209607</v>
      </c>
      <c r="I81" s="301">
        <f t="shared" si="1528"/>
        <v>0.06608682197</v>
      </c>
      <c r="J81" s="302">
        <f t="shared" ref="J81:K81" si="1529">G81*J134/100</f>
        <v>449.3258522</v>
      </c>
      <c r="K81" s="302">
        <f t="shared" si="1529"/>
        <v>394.4088324</v>
      </c>
      <c r="L81" s="299">
        <f t="shared" ref="L81:L83" si="1543">J81+K81</f>
        <v>843.7346847</v>
      </c>
      <c r="M81" s="303"/>
      <c r="N81" s="303"/>
      <c r="O81" s="303"/>
      <c r="P81" s="304">
        <f>I81*P134/100</f>
        <v>16.07826292</v>
      </c>
      <c r="Q81" s="304">
        <f>I81*Q134/100</f>
        <v>15.98309789</v>
      </c>
      <c r="R81" s="304">
        <f t="shared" ref="R81:S81" si="1530">G81*R134/100</f>
        <v>8.143214709</v>
      </c>
      <c r="S81" s="304">
        <f t="shared" si="1530"/>
        <v>7.147943502</v>
      </c>
      <c r="T81" s="303">
        <f t="shared" ref="T81:T83" si="1545">R81+S81</f>
        <v>15.29115821</v>
      </c>
      <c r="U81" s="303">
        <f t="shared" ref="U81:V81" si="1531">G81*U134/100</f>
        <v>7.866985819</v>
      </c>
      <c r="V81" s="303">
        <f t="shared" si="1531"/>
        <v>6.861161148</v>
      </c>
      <c r="W81" s="303">
        <f t="shared" ref="W81:W83" si="1547">U81+V81</f>
        <v>14.72814697</v>
      </c>
      <c r="X81" s="304">
        <f t="shared" ref="X81:Y81" si="1532">G81*X134/100</f>
        <v>8.287158023</v>
      </c>
      <c r="Y81" s="304">
        <f t="shared" si="1532"/>
        <v>7.201158514</v>
      </c>
      <c r="Z81" s="303">
        <f t="shared" ref="Z81:Z83" si="1549">X81+Y81</f>
        <v>15.48831654</v>
      </c>
      <c r="AA81" s="303">
        <f t="shared" ref="AA81:AB81" si="1533">G81*AA134/100</f>
        <v>16.66618678</v>
      </c>
      <c r="AB81" s="303">
        <f t="shared" si="1533"/>
        <v>14.44104973</v>
      </c>
      <c r="AC81" s="303">
        <f t="shared" ref="AC81:AC83" si="1551">AA81+AB81</f>
        <v>31.10723651</v>
      </c>
      <c r="AD81" s="303">
        <f t="shared" ref="AD81:AD83" si="1552">$AD$137*J81/100</f>
        <v>25.06679125</v>
      </c>
      <c r="AE81" s="303">
        <f t="shared" ref="AE81:AE83" si="1553">$AE$137*K81/100</f>
        <v>21.65532738</v>
      </c>
      <c r="AF81" s="303">
        <f t="shared" ref="AF81:AF83" si="1554">AD81+AE81</f>
        <v>46.72211863</v>
      </c>
      <c r="AG81" s="303">
        <f t="shared" ref="AG81:AG83" si="1555">$AG$137*J81/100</f>
        <v>41.735066</v>
      </c>
      <c r="AH81" s="303">
        <f t="shared" ref="AH81:AH83" si="1556">$AH$137*K81/100</f>
        <v>35.84898761</v>
      </c>
      <c r="AI81" s="304">
        <f t="shared" ref="AI81:AI83" si="1557">AG81+AH81</f>
        <v>77.58405361</v>
      </c>
      <c r="AJ81" s="304">
        <f t="shared" ref="AJ81:AJ83" si="1558">$AJ$137*J81/100</f>
        <v>33.44790798</v>
      </c>
      <c r="AK81" s="304">
        <f t="shared" ref="AK81:AK83" si="1559">$AK$137*K81/100</f>
        <v>28.64782909</v>
      </c>
      <c r="AL81" s="303">
        <f t="shared" ref="AL81:AL83" si="1560">AJ81+AK81</f>
        <v>62.09573707</v>
      </c>
      <c r="AM81" s="304">
        <f t="shared" ref="AM81:AM83" si="1561">$AM$137*J81/100</f>
        <v>16.33976727</v>
      </c>
      <c r="AN81" s="304">
        <f t="shared" ref="AN81:AN83" si="1562">$AN$137*K81/100</f>
        <v>13.79508825</v>
      </c>
      <c r="AO81" s="304">
        <f t="shared" ref="AO81:AO83" si="1563">AM81+AN81</f>
        <v>30.13485553</v>
      </c>
      <c r="AP81" s="303">
        <f t="shared" ref="AP81:AP83" si="1564">$AP$137*J81/100</f>
        <v>8.05400123</v>
      </c>
      <c r="AQ81" s="303">
        <f t="shared" ref="AQ81:AQ83" si="1565">$AQ$137*K81/100</f>
        <v>6.778222424</v>
      </c>
      <c r="AR81" s="303">
        <f t="shared" ref="AR81:AR83" si="1566">AP81+AQ81</f>
        <v>14.83222365</v>
      </c>
      <c r="AS81" s="303">
        <f t="shared" ref="AS81:AS83" si="1567">$AS$137*J81/100</f>
        <v>8.006673881</v>
      </c>
      <c r="AT81" s="303">
        <f t="shared" ref="AT81:AT83" si="1568">$AT$137*K81/100</f>
        <v>6.741988608</v>
      </c>
      <c r="AU81" s="303">
        <f t="shared" ref="AU81:AU83" si="1569">AS81+AT81</f>
        <v>14.74866249</v>
      </c>
      <c r="AV81" s="303">
        <f t="shared" ref="AV81:AV83" si="1570">$AV$137*J81/100</f>
        <v>7.981618225</v>
      </c>
      <c r="AW81" s="303">
        <f t="shared" ref="AW81:AW83" si="1571">$AW$137*K81/100</f>
        <v>6.738865003</v>
      </c>
      <c r="AX81" s="303">
        <f t="shared" ref="AX81:AX83" si="1572">AV81+AW81</f>
        <v>14.72048323</v>
      </c>
      <c r="AY81" s="303">
        <f t="shared" ref="AY81:AZ81" si="1534">G81*AY134/100</f>
        <v>7.963522474</v>
      </c>
      <c r="AZ81" s="303">
        <f t="shared" si="1534"/>
        <v>6.749485259</v>
      </c>
      <c r="BA81" s="303">
        <f t="shared" ref="BA81:BA83" si="1574">AY81+AZ81</f>
        <v>14.71300773</v>
      </c>
      <c r="BB81" s="303">
        <f t="shared" ref="BB81:BB83" si="1575">$BB$137*J81/100</f>
        <v>7.930114934</v>
      </c>
      <c r="BC81" s="303">
        <f t="shared" ref="BC81:BC83" si="1576">$BC$137*K81/100</f>
        <v>6.743862771</v>
      </c>
      <c r="BD81" s="303">
        <f t="shared" ref="BD81:BD83" si="1577">BB81+BC81</f>
        <v>14.6739777</v>
      </c>
      <c r="BE81" s="303">
        <f t="shared" ref="BE81:BE83" si="1578">$BE$137*J81/100</f>
        <v>7.846596082</v>
      </c>
      <c r="BF81" s="303">
        <f t="shared" ref="BF81:BF83" si="1579">$BF$137*K81/100</f>
        <v>6.688262605</v>
      </c>
      <c r="BG81" s="303">
        <f t="shared" ref="BG81:BG83" si="1580">BE81+BF81</f>
        <v>14.53485869</v>
      </c>
      <c r="BH81" s="303">
        <f t="shared" ref="BH81:BH83" si="1581">$BH$137*J81/100</f>
        <v>84.45008652</v>
      </c>
      <c r="BI81" s="303">
        <f t="shared" ref="BI81:BI83" si="1582">$BI$137*K81/100</f>
        <v>71.63987617</v>
      </c>
      <c r="BJ81" s="303">
        <f t="shared" ref="BJ81:BJ83" si="1583">BH81+BI81</f>
        <v>156.0899627</v>
      </c>
      <c r="BK81" s="304">
        <f t="shared" ref="BK81:BK83" si="1584">$BK$137*J81/100</f>
        <v>70.29781716</v>
      </c>
      <c r="BL81" s="304">
        <f t="shared" ref="BL81:BL83" si="1585">$BL$137*K81/100</f>
        <v>59.61024935</v>
      </c>
      <c r="BM81" s="304">
        <f t="shared" ref="BM81:BM83" si="1586">BK81+BL81</f>
        <v>129.9080665</v>
      </c>
      <c r="BN81" s="303">
        <v>91.0</v>
      </c>
      <c r="BO81" s="303">
        <v>45.0</v>
      </c>
      <c r="BP81" s="303">
        <f t="shared" ref="BP81:BP83" si="1587">BN81+BO81</f>
        <v>136</v>
      </c>
      <c r="BQ81" s="303">
        <f t="shared" ref="BQ81:BQ83" si="1588">D81/F81*BS81</f>
        <v>74.74656112</v>
      </c>
      <c r="BR81" s="303">
        <f t="shared" ref="BR81:BR83" si="1589">E81/F81*BS81</f>
        <v>65.18992317</v>
      </c>
      <c r="BS81" s="303">
        <f t="shared" ref="BS81:BS83" si="1590">BP81/F81*L81</f>
        <v>139.9364843</v>
      </c>
      <c r="BT81" s="303">
        <f t="shared" ref="BT81:BU81" si="1535">G81*BT134/100</f>
        <v>60.40779319</v>
      </c>
      <c r="BU81" s="303">
        <f t="shared" si="1535"/>
        <v>51.38080013</v>
      </c>
      <c r="BV81" s="303">
        <f t="shared" ref="BV81:BV83" si="1592">BT81+BU81</f>
        <v>111.7885933</v>
      </c>
      <c r="BW81" s="303">
        <f t="shared" ref="BW81:BX81" si="1536">G81*BW134/100</f>
        <v>23.0560749</v>
      </c>
      <c r="BX81" s="303">
        <f t="shared" si="1536"/>
        <v>19.64372589</v>
      </c>
      <c r="BY81" s="303">
        <f t="shared" ref="BY81:BY83" si="1594">BW81+BX81</f>
        <v>42.69980079</v>
      </c>
      <c r="BZ81" s="303">
        <f t="shared" ref="BZ81:CA81" si="1537">G81*BZ134/100</f>
        <v>21.45808088</v>
      </c>
      <c r="CA81" s="303">
        <f t="shared" si="1537"/>
        <v>18.24372622</v>
      </c>
      <c r="CB81" s="303">
        <f t="shared" ref="CB81:CB83" si="1596">BZ81+CA81</f>
        <v>39.70180709</v>
      </c>
      <c r="CC81" s="303">
        <f t="shared" ref="CC81:CD81" si="1538">G81*CC134/100</f>
        <v>44.51415578</v>
      </c>
      <c r="CD81" s="303">
        <f t="shared" si="1538"/>
        <v>37.8874521</v>
      </c>
      <c r="CE81" s="303">
        <f t="shared" ref="CE81:CE83" si="1598">CC81+CD81</f>
        <v>82.40160788</v>
      </c>
      <c r="CF81" s="303">
        <f t="shared" ref="CF81:CF83" si="1599">$CF$137*J81/100</f>
        <v>328.2590133</v>
      </c>
      <c r="CG81" s="303">
        <f t="shared" ref="CG81:CG83" si="1600">$CG$137*K81/100</f>
        <v>291.3686066</v>
      </c>
      <c r="CH81" s="303">
        <f t="shared" ref="CH81:CH83" si="1601">CF81+CG81</f>
        <v>619.6276199</v>
      </c>
      <c r="CI81" s="303">
        <f t="shared" ref="CI81:CI83" si="1602">$CI$137*J81/100</f>
        <v>149.5057038</v>
      </c>
      <c r="CJ81" s="303">
        <f t="shared" ref="CJ81:CJ83" si="1603">$CJ$137*K81/100</f>
        <v>127.2206753</v>
      </c>
      <c r="CK81" s="303">
        <f t="shared" ref="CK81:CK83" si="1604">CI81+CJ81</f>
        <v>276.7263791</v>
      </c>
      <c r="CL81" s="303">
        <f t="shared" ref="CL81:CL83" si="1605">$CL$137*J81/100</f>
        <v>287.0730838</v>
      </c>
      <c r="CM81" s="303">
        <f t="shared" ref="CM81:CM83" si="1606">$CM$137*K81/100</f>
        <v>255.1147998</v>
      </c>
      <c r="CN81" s="303">
        <f t="shared" ref="CN81:CN83" si="1607">CL81+CM81</f>
        <v>542.1878836</v>
      </c>
      <c r="CO81" s="303">
        <f t="shared" ref="CO81:CO83" si="1608">$CO$137*J81/100</f>
        <v>12.74706468</v>
      </c>
      <c r="CP81" s="303">
        <f t="shared" ref="CP81:CP83" si="1609">$CP$137*K81/100</f>
        <v>12.07335729</v>
      </c>
      <c r="CQ81" s="303">
        <f t="shared" ref="CQ81:CQ83" si="1610">CO81+CP81</f>
        <v>24.82042197</v>
      </c>
      <c r="CR81" s="303">
        <f t="shared" ref="CR81:CR83" si="1611">$CR$137*J81/100</f>
        <v>97.13312009</v>
      </c>
      <c r="CS81" s="303">
        <f t="shared" ref="CS81:CS83" si="1612">$CS$137*K81/100</f>
        <v>85.47619601</v>
      </c>
      <c r="CT81" s="303">
        <f t="shared" ref="CT81:CT83" si="1613">CR81+CS81</f>
        <v>182.6093161</v>
      </c>
      <c r="CU81" s="303">
        <f t="shared" ref="CU81:CU83" si="1614">$CU$137*J81/100</f>
        <v>113.1631716</v>
      </c>
      <c r="CV81" s="303">
        <f t="shared" ref="CV81:CV83" si="1615">$CV$137*K81/100</f>
        <v>102.8646792</v>
      </c>
      <c r="CW81" s="303">
        <f t="shared" ref="CW81:CW83" si="1616">CU81+CV81</f>
        <v>216.0278508</v>
      </c>
      <c r="CX81" s="303">
        <f t="shared" ref="CX81:CX83" si="1617">$CX$137*J81/100</f>
        <v>71.66335038</v>
      </c>
      <c r="CY81" s="303">
        <f t="shared" ref="CY81:CY83" si="1618">$CY$137*K81/100</f>
        <v>62.79445209</v>
      </c>
      <c r="CZ81" s="303">
        <f t="shared" ref="CZ81:CZ83" si="1619">CX81+CY81</f>
        <v>134.4578025</v>
      </c>
      <c r="DA81" s="303">
        <f t="shared" ref="DA81:DA83" si="1620">$DA$137*J81/100</f>
        <v>281.9596421</v>
      </c>
      <c r="DB81" s="303">
        <f t="shared" ref="DB81:DB83" si="1621">$DB$137*K81/100</f>
        <v>251.1353273</v>
      </c>
      <c r="DC81" s="303">
        <f t="shared" ref="DC81:DC83" si="1622">DA81+DB81</f>
        <v>533.0949694</v>
      </c>
      <c r="DD81" s="303">
        <f t="shared" ref="DD81:DD83" si="1623">$DD$137*J81/100</f>
        <v>303.417723</v>
      </c>
      <c r="DE81" s="303">
        <f t="shared" ref="DE81:DE83" si="1624">$DE$137*K81/100</f>
        <v>269.3790535</v>
      </c>
      <c r="DF81" s="303">
        <f t="shared" ref="DF81:DF83" si="1625">DD81+DE81</f>
        <v>572.7967765</v>
      </c>
      <c r="DG81" s="303">
        <f t="shared" ref="DG81:DG83" si="1626">$DG$137*J81/100</f>
        <v>306.8009324</v>
      </c>
      <c r="DH81" s="303">
        <f t="shared" ref="DH81:DH83" si="1627">$DH$137*K81/100</f>
        <v>273.1248804</v>
      </c>
      <c r="DI81" s="303">
        <f t="shared" ref="DI81:DI83" si="1628">DG81+DH81</f>
        <v>579.9258128</v>
      </c>
      <c r="DJ81" s="303">
        <f t="shared" ref="DJ81:DJ83" si="1629">$DJ$137*J81/100</f>
        <v>78.49867237</v>
      </c>
      <c r="DK81" s="303">
        <f t="shared" ref="DK81:DK83" si="1630">$DK$137*K81/100</f>
        <v>69.03041672</v>
      </c>
      <c r="DL81" s="303">
        <f t="shared" ref="DL81:DL83" si="1631">DJ81+DK81</f>
        <v>147.5290891</v>
      </c>
      <c r="DM81" s="303">
        <f t="shared" ref="DM81:DM83" si="1632">$DM$137*J81/100</f>
        <v>24.84129035</v>
      </c>
      <c r="DN81" s="303">
        <f t="shared" ref="DN81:DN83" si="1633">$DN$137*K81/100</f>
        <v>21.9895531</v>
      </c>
      <c r="DO81" s="303">
        <f t="shared" ref="DO81:DO83" si="1634">DM81+DN81</f>
        <v>46.83084344</v>
      </c>
      <c r="DP81" s="303">
        <f t="shared" ref="DP81:DP83" si="1635">$DP$137*L81/100</f>
        <v>243.3865808</v>
      </c>
      <c r="DQ81" s="303">
        <f t="shared" ref="DQ81:DQ83" si="1636">$DQ$137*L81/100</f>
        <v>199.4041828</v>
      </c>
      <c r="DR81" s="303">
        <f t="shared" ref="DR81:DR83" si="1637">$DR$137*L81/100</f>
        <v>146.8432217</v>
      </c>
      <c r="DS81" s="303">
        <f t="shared" ref="DS81:DS83" si="1638">16*L81/100</f>
        <v>134.9975495</v>
      </c>
      <c r="DT81" s="303">
        <f t="shared" ref="DT81:DT83" si="1639">$DT$137*J81/100</f>
        <v>6.288969505</v>
      </c>
      <c r="DU81" s="303">
        <f t="shared" ref="DU81:DU83" si="1640">$DU$137*K81/100</f>
        <v>6.272823166</v>
      </c>
      <c r="DV81" s="303">
        <f t="shared" ref="DV81:DV83" si="1641">DT81+DU81</f>
        <v>12.56179267</v>
      </c>
      <c r="DW81" s="303">
        <f>I81*DW135/100</f>
        <v>9.952675388</v>
      </c>
      <c r="DX81" s="303">
        <f>I81*DX135/100</f>
        <v>23.86593402</v>
      </c>
      <c r="DY81" s="303">
        <f t="shared" ref="DY81:DZ81" si="1539">1.48*CF81/100</f>
        <v>4.858233397</v>
      </c>
      <c r="DZ81" s="303">
        <f t="shared" si="1539"/>
        <v>4.312255378</v>
      </c>
      <c r="EA81" s="303">
        <f t="shared" ref="EA81:EA83" si="1643">DY81+DZ81</f>
        <v>9.170488775</v>
      </c>
      <c r="EB81" s="303">
        <f t="shared" ref="EB81:EC81" si="1540">19.74*CF81/100</f>
        <v>64.79832923</v>
      </c>
      <c r="EC81" s="303">
        <f t="shared" si="1540"/>
        <v>57.51616295</v>
      </c>
      <c r="ED81" s="303">
        <f t="shared" ref="ED81:ED83" si="1645">EB81+EC81</f>
        <v>122.3144922</v>
      </c>
      <c r="EE81" s="303"/>
      <c r="EF81" s="303">
        <f t="shared" ref="EF81:EF83" si="1646">$EF$137*L81/100</f>
        <v>0.994434064</v>
      </c>
      <c r="EG81" s="303">
        <f t="shared" ref="EG81:EG83" si="1647">L81*0.09/100</f>
        <v>0.7593612162</v>
      </c>
      <c r="EH81" s="303">
        <f>I81*EH135/100</f>
        <v>4.91091174</v>
      </c>
      <c r="EI81" s="303">
        <f t="shared" ref="EI81:EI83" si="1648">0.0016*L81</f>
        <v>1.349975495</v>
      </c>
    </row>
    <row r="82" ht="14.25" customHeight="1">
      <c r="A82" s="39"/>
      <c r="B82" s="40">
        <v>7.0</v>
      </c>
      <c r="C82" s="65" t="s">
        <v>104</v>
      </c>
      <c r="D82" s="298">
        <v>2356.0</v>
      </c>
      <c r="E82" s="299">
        <v>2032.0</v>
      </c>
      <c r="F82" s="299">
        <v>4388.0</v>
      </c>
      <c r="G82" s="300">
        <f t="shared" ref="G82:I82" si="1541">D82/D132*100</f>
        <v>0.3743729333</v>
      </c>
      <c r="H82" s="300">
        <f t="shared" si="1541"/>
        <v>0.3323123016</v>
      </c>
      <c r="I82" s="301">
        <f t="shared" si="1541"/>
        <v>0.3536450912</v>
      </c>
      <c r="J82" s="302">
        <f t="shared" ref="J82:K82" si="1542">G82*J134/100</f>
        <v>2416.921707</v>
      </c>
      <c r="K82" s="302">
        <f t="shared" si="1542"/>
        <v>2098.007192</v>
      </c>
      <c r="L82" s="299">
        <f t="shared" si="1543"/>
        <v>4514.9289</v>
      </c>
      <c r="M82" s="303"/>
      <c r="N82" s="303"/>
      <c r="O82" s="303"/>
      <c r="P82" s="304">
        <f>I82*P134/100</f>
        <v>86.03831424</v>
      </c>
      <c r="Q82" s="304">
        <f>I82*Q134/100</f>
        <v>85.52906531</v>
      </c>
      <c r="R82" s="304">
        <f t="shared" ref="R82:S82" si="1544">G82*R134/100</f>
        <v>43.80231474</v>
      </c>
      <c r="S82" s="304">
        <f t="shared" si="1544"/>
        <v>38.02256858</v>
      </c>
      <c r="T82" s="303">
        <f t="shared" si="1545"/>
        <v>81.82488331</v>
      </c>
      <c r="U82" s="303">
        <f t="shared" ref="U82:V82" si="1546">G82*U134/100</f>
        <v>42.3164808</v>
      </c>
      <c r="V82" s="303">
        <f t="shared" si="1546"/>
        <v>36.49706663</v>
      </c>
      <c r="W82" s="303">
        <f t="shared" si="1547"/>
        <v>78.81354743</v>
      </c>
      <c r="X82" s="304">
        <f t="shared" ref="X82:Y82" si="1548">G82*X134/100</f>
        <v>44.57658517</v>
      </c>
      <c r="Y82" s="304">
        <f t="shared" si="1548"/>
        <v>38.30563901</v>
      </c>
      <c r="Z82" s="303">
        <f t="shared" si="1549"/>
        <v>82.88222417</v>
      </c>
      <c r="AA82" s="303">
        <f t="shared" ref="AA82:AB82" si="1550">G82*AA134/100</f>
        <v>89.6473426</v>
      </c>
      <c r="AB82" s="303">
        <f t="shared" si="1550"/>
        <v>76.81731164</v>
      </c>
      <c r="AC82" s="303">
        <f t="shared" si="1551"/>
        <v>166.4646542</v>
      </c>
      <c r="AD82" s="303">
        <f t="shared" si="1552"/>
        <v>134.8341557</v>
      </c>
      <c r="AE82" s="303">
        <f t="shared" si="1553"/>
        <v>115.1927362</v>
      </c>
      <c r="AF82" s="303">
        <f t="shared" si="1554"/>
        <v>250.0268919</v>
      </c>
      <c r="AG82" s="303">
        <f t="shared" si="1555"/>
        <v>224.4927294</v>
      </c>
      <c r="AH82" s="303">
        <f t="shared" si="1556"/>
        <v>190.6940912</v>
      </c>
      <c r="AI82" s="304">
        <f t="shared" si="1557"/>
        <v>415.1868206</v>
      </c>
      <c r="AJ82" s="304">
        <f t="shared" si="1558"/>
        <v>179.9161443</v>
      </c>
      <c r="AK82" s="304">
        <f t="shared" si="1559"/>
        <v>152.3884521</v>
      </c>
      <c r="AL82" s="303">
        <f t="shared" si="1560"/>
        <v>332.3045964</v>
      </c>
      <c r="AM82" s="304">
        <f t="shared" si="1561"/>
        <v>87.89153355</v>
      </c>
      <c r="AN82" s="304">
        <f t="shared" si="1562"/>
        <v>73.38120244</v>
      </c>
      <c r="AO82" s="304">
        <f t="shared" si="1563"/>
        <v>161.272736</v>
      </c>
      <c r="AP82" s="303">
        <f t="shared" si="1564"/>
        <v>43.32243584</v>
      </c>
      <c r="AQ82" s="303">
        <f t="shared" si="1565"/>
        <v>36.05588472</v>
      </c>
      <c r="AR82" s="303">
        <f t="shared" si="1566"/>
        <v>79.37832056</v>
      </c>
      <c r="AS82" s="303">
        <f t="shared" si="1567"/>
        <v>43.06786224</v>
      </c>
      <c r="AT82" s="303">
        <f t="shared" si="1568"/>
        <v>35.86314359</v>
      </c>
      <c r="AU82" s="303">
        <f t="shared" si="1569"/>
        <v>78.93100583</v>
      </c>
      <c r="AV82" s="303">
        <f t="shared" si="1570"/>
        <v>42.93308799</v>
      </c>
      <c r="AW82" s="303">
        <f t="shared" si="1571"/>
        <v>35.84652797</v>
      </c>
      <c r="AX82" s="303">
        <f t="shared" si="1572"/>
        <v>78.77961596</v>
      </c>
      <c r="AY82" s="303">
        <f t="shared" ref="AY82:AZ82" si="1573">G82*AY134/100</f>
        <v>42.83575103</v>
      </c>
      <c r="AZ82" s="303">
        <f t="shared" si="1573"/>
        <v>35.90302107</v>
      </c>
      <c r="BA82" s="303">
        <f t="shared" si="1574"/>
        <v>78.73877209</v>
      </c>
      <c r="BB82" s="303">
        <f t="shared" si="1575"/>
        <v>42.65605202</v>
      </c>
      <c r="BC82" s="303">
        <f t="shared" si="1576"/>
        <v>35.87311296</v>
      </c>
      <c r="BD82" s="303">
        <f t="shared" si="1577"/>
        <v>78.52916498</v>
      </c>
      <c r="BE82" s="303">
        <f t="shared" si="1578"/>
        <v>42.2068045</v>
      </c>
      <c r="BF82" s="303">
        <f t="shared" si="1579"/>
        <v>35.57735501</v>
      </c>
      <c r="BG82" s="303">
        <f t="shared" si="1580"/>
        <v>77.78415951</v>
      </c>
      <c r="BH82" s="303">
        <f t="shared" si="1581"/>
        <v>454.2566298</v>
      </c>
      <c r="BI82" s="303">
        <f t="shared" si="1582"/>
        <v>381.0791319</v>
      </c>
      <c r="BJ82" s="303">
        <f t="shared" si="1583"/>
        <v>835.3357617</v>
      </c>
      <c r="BK82" s="304">
        <f t="shared" si="1584"/>
        <v>378.1316375</v>
      </c>
      <c r="BL82" s="304">
        <f t="shared" si="1585"/>
        <v>317.0890751</v>
      </c>
      <c r="BM82" s="304">
        <f t="shared" si="1586"/>
        <v>695.2207126</v>
      </c>
      <c r="BN82" s="303">
        <v>458.0</v>
      </c>
      <c r="BO82" s="303">
        <v>305.0</v>
      </c>
      <c r="BP82" s="303">
        <f t="shared" si="1587"/>
        <v>763</v>
      </c>
      <c r="BQ82" s="303">
        <f t="shared" si="1588"/>
        <v>421.5193363</v>
      </c>
      <c r="BR82" s="303">
        <f t="shared" si="1589"/>
        <v>363.5514819</v>
      </c>
      <c r="BS82" s="303">
        <f t="shared" si="1590"/>
        <v>785.0708183</v>
      </c>
      <c r="BT82" s="303">
        <f t="shared" ref="BT82:BU82" si="1591">G82*BT134/100</f>
        <v>324.9332437</v>
      </c>
      <c r="BU82" s="303">
        <f t="shared" si="1591"/>
        <v>273.3135756</v>
      </c>
      <c r="BV82" s="303">
        <f t="shared" si="1592"/>
        <v>598.2468193</v>
      </c>
      <c r="BW82" s="303">
        <f t="shared" ref="BW82:BX82" si="1593">G82*BW134/100</f>
        <v>124.0185216</v>
      </c>
      <c r="BX82" s="303">
        <f t="shared" si="1593"/>
        <v>104.4922801</v>
      </c>
      <c r="BY82" s="303">
        <f t="shared" si="1594"/>
        <v>228.5108017</v>
      </c>
      <c r="BZ82" s="303">
        <f t="shared" ref="BZ82:CA82" si="1595">G82*BZ134/100</f>
        <v>115.4229191</v>
      </c>
      <c r="CA82" s="303">
        <f t="shared" si="1595"/>
        <v>97.04516144</v>
      </c>
      <c r="CB82" s="303">
        <f t="shared" si="1596"/>
        <v>212.4680805</v>
      </c>
      <c r="CC82" s="303">
        <f t="shared" ref="CC82:CD82" si="1597">G82*CC134/100</f>
        <v>239.4414407</v>
      </c>
      <c r="CD82" s="303">
        <f t="shared" si="1597"/>
        <v>201.5374416</v>
      </c>
      <c r="CE82" s="303">
        <f t="shared" si="1598"/>
        <v>440.9788822</v>
      </c>
      <c r="CF82" s="303">
        <f t="shared" si="1599"/>
        <v>1765.703734</v>
      </c>
      <c r="CG82" s="303">
        <f t="shared" si="1600"/>
        <v>1549.897928</v>
      </c>
      <c r="CH82" s="303">
        <f t="shared" si="1601"/>
        <v>3315.601662</v>
      </c>
      <c r="CI82" s="303">
        <f t="shared" si="1602"/>
        <v>804.190498</v>
      </c>
      <c r="CJ82" s="303">
        <f t="shared" si="1603"/>
        <v>676.7340635</v>
      </c>
      <c r="CK82" s="303">
        <f t="shared" si="1604"/>
        <v>1480.924561</v>
      </c>
      <c r="CL82" s="303">
        <f t="shared" si="1605"/>
        <v>1544.164807</v>
      </c>
      <c r="CM82" s="303">
        <f t="shared" si="1606"/>
        <v>1357.050454</v>
      </c>
      <c r="CN82" s="303">
        <f t="shared" si="1607"/>
        <v>2901.21526</v>
      </c>
      <c r="CO82" s="303">
        <f t="shared" si="1608"/>
        <v>68.56640273</v>
      </c>
      <c r="CP82" s="303">
        <f t="shared" si="1609"/>
        <v>64.22267541</v>
      </c>
      <c r="CQ82" s="303">
        <f t="shared" si="1610"/>
        <v>132.7890781</v>
      </c>
      <c r="CR82" s="303">
        <f t="shared" si="1611"/>
        <v>522.4786094</v>
      </c>
      <c r="CS82" s="303">
        <f t="shared" si="1612"/>
        <v>454.6796604</v>
      </c>
      <c r="CT82" s="303">
        <f t="shared" si="1613"/>
        <v>977.1582698</v>
      </c>
      <c r="CU82" s="303">
        <f t="shared" si="1614"/>
        <v>608.7041834</v>
      </c>
      <c r="CV82" s="303">
        <f t="shared" si="1615"/>
        <v>547.1754665</v>
      </c>
      <c r="CW82" s="303">
        <f t="shared" si="1616"/>
        <v>1155.87965</v>
      </c>
      <c r="CX82" s="303">
        <f t="shared" si="1617"/>
        <v>385.4768345</v>
      </c>
      <c r="CY82" s="303">
        <f t="shared" si="1618"/>
        <v>334.0270331</v>
      </c>
      <c r="CZ82" s="303">
        <f t="shared" si="1619"/>
        <v>719.5038676</v>
      </c>
      <c r="DA82" s="303">
        <f t="shared" si="1620"/>
        <v>1516.659627</v>
      </c>
      <c r="DB82" s="303">
        <f t="shared" si="1621"/>
        <v>1335.88216</v>
      </c>
      <c r="DC82" s="303">
        <f t="shared" si="1622"/>
        <v>2852.541787</v>
      </c>
      <c r="DD82" s="303">
        <f t="shared" si="1623"/>
        <v>1632.082546</v>
      </c>
      <c r="DE82" s="303">
        <f t="shared" si="1624"/>
        <v>1432.927321</v>
      </c>
      <c r="DF82" s="303">
        <f t="shared" si="1625"/>
        <v>3065.009868</v>
      </c>
      <c r="DG82" s="303">
        <f t="shared" si="1626"/>
        <v>1650.280815</v>
      </c>
      <c r="DH82" s="303">
        <f t="shared" si="1627"/>
        <v>1452.852767</v>
      </c>
      <c r="DI82" s="303">
        <f t="shared" si="1628"/>
        <v>3103.133582</v>
      </c>
      <c r="DJ82" s="303">
        <f t="shared" si="1629"/>
        <v>422.2440003</v>
      </c>
      <c r="DK82" s="303">
        <f t="shared" si="1630"/>
        <v>367.198447</v>
      </c>
      <c r="DL82" s="303">
        <f t="shared" si="1631"/>
        <v>789.4424473</v>
      </c>
      <c r="DM82" s="303">
        <f t="shared" si="1632"/>
        <v>133.6211873</v>
      </c>
      <c r="DN82" s="303">
        <f t="shared" si="1633"/>
        <v>116.970607</v>
      </c>
      <c r="DO82" s="303">
        <f t="shared" si="1634"/>
        <v>250.5917944</v>
      </c>
      <c r="DP82" s="303">
        <f t="shared" si="1635"/>
        <v>1302.391768</v>
      </c>
      <c r="DQ82" s="303">
        <f t="shared" si="1636"/>
        <v>1067.036503</v>
      </c>
      <c r="DR82" s="303">
        <f t="shared" si="1637"/>
        <v>785.7762842</v>
      </c>
      <c r="DS82" s="303">
        <f t="shared" si="1638"/>
        <v>722.388624</v>
      </c>
      <c r="DT82" s="303">
        <f t="shared" si="1639"/>
        <v>33.82833825</v>
      </c>
      <c r="DU82" s="303">
        <f t="shared" si="1640"/>
        <v>33.3674782</v>
      </c>
      <c r="DV82" s="303">
        <f t="shared" si="1641"/>
        <v>67.19581646</v>
      </c>
      <c r="DW82" s="303">
        <f>I82*DW135/100</f>
        <v>53.25895073</v>
      </c>
      <c r="DX82" s="303">
        <f>I82*DX135/100</f>
        <v>127.7118518</v>
      </c>
      <c r="DY82" s="303">
        <f t="shared" ref="DY82:DZ82" si="1642">1.48*CF82/100</f>
        <v>26.13241526</v>
      </c>
      <c r="DZ82" s="303">
        <f t="shared" si="1642"/>
        <v>22.93848934</v>
      </c>
      <c r="EA82" s="303">
        <f t="shared" si="1643"/>
        <v>49.0709046</v>
      </c>
      <c r="EB82" s="303">
        <f t="shared" ref="EB82:EC82" si="1644">19.74*CF82/100</f>
        <v>348.549917</v>
      </c>
      <c r="EC82" s="303">
        <f t="shared" si="1644"/>
        <v>305.9498511</v>
      </c>
      <c r="ED82" s="303">
        <f t="shared" si="1645"/>
        <v>654.4997681</v>
      </c>
      <c r="EE82" s="303"/>
      <c r="EF82" s="303">
        <f t="shared" si="1646"/>
        <v>5.321339961</v>
      </c>
      <c r="EG82" s="303">
        <f t="shared" si="1647"/>
        <v>4.06343601</v>
      </c>
      <c r="EH82" s="303">
        <f>I82*EH135/100</f>
        <v>26.27936673</v>
      </c>
      <c r="EI82" s="303">
        <f t="shared" si="1648"/>
        <v>7.22388624</v>
      </c>
    </row>
    <row r="83" ht="14.25" customHeight="1">
      <c r="A83" s="39"/>
      <c r="B83" s="40">
        <v>8.0</v>
      </c>
      <c r="C83" s="65" t="s">
        <v>105</v>
      </c>
      <c r="D83" s="306">
        <v>328.0</v>
      </c>
      <c r="E83" s="307">
        <v>292.0</v>
      </c>
      <c r="F83" s="307">
        <v>620.0</v>
      </c>
      <c r="G83" s="300">
        <f t="shared" ref="G83:I83" si="1649">D83/D132*100</f>
        <v>0.05211983112</v>
      </c>
      <c r="H83" s="300">
        <f t="shared" si="1649"/>
        <v>0.0477535394</v>
      </c>
      <c r="I83" s="301">
        <f t="shared" si="1649"/>
        <v>0.0499680849</v>
      </c>
      <c r="J83" s="302">
        <f t="shared" ref="J83:K83" si="1650">G83*J134/100</f>
        <v>336.4814601</v>
      </c>
      <c r="K83" s="302">
        <f t="shared" si="1650"/>
        <v>301.4852855</v>
      </c>
      <c r="L83" s="299">
        <f t="shared" si="1543"/>
        <v>637.9667456</v>
      </c>
      <c r="M83" s="303"/>
      <c r="N83" s="303"/>
      <c r="O83" s="303"/>
      <c r="P83" s="304">
        <f>I83*P134/100</f>
        <v>12.15673538</v>
      </c>
      <c r="Q83" s="304">
        <f>I83*Q134/100</f>
        <v>12.08478133</v>
      </c>
      <c r="R83" s="304">
        <f t="shared" ref="R83:S83" si="1651">G83*R134/100</f>
        <v>6.098115125</v>
      </c>
      <c r="S83" s="304">
        <f t="shared" si="1651"/>
        <v>5.463873044</v>
      </c>
      <c r="T83" s="303">
        <f t="shared" si="1545"/>
        <v>11.56198817</v>
      </c>
      <c r="U83" s="303">
        <f t="shared" ref="U83:V83" si="1652">G83*U134/100</f>
        <v>5.891258787</v>
      </c>
      <c r="V83" s="303">
        <f t="shared" si="1652"/>
        <v>5.244657213</v>
      </c>
      <c r="W83" s="303">
        <f t="shared" si="1547"/>
        <v>11.135916</v>
      </c>
      <c r="X83" s="304">
        <f t="shared" ref="X83:Y83" si="1653">G83*X134/100</f>
        <v>6.205908291</v>
      </c>
      <c r="Y83" s="304">
        <f t="shared" si="1653"/>
        <v>5.504550487</v>
      </c>
      <c r="Z83" s="303">
        <f t="shared" si="1549"/>
        <v>11.71045878</v>
      </c>
      <c r="AA83" s="303">
        <f t="shared" ref="AA83:AB83" si="1654">G83*AA134/100</f>
        <v>12.48061476</v>
      </c>
      <c r="AB83" s="303">
        <f t="shared" si="1654"/>
        <v>11.03870817</v>
      </c>
      <c r="AC83" s="303">
        <f t="shared" si="1551"/>
        <v>23.51932293</v>
      </c>
      <c r="AD83" s="303">
        <f t="shared" si="1552"/>
        <v>18.77147838</v>
      </c>
      <c r="AE83" s="303">
        <f t="shared" si="1553"/>
        <v>16.5532869</v>
      </c>
      <c r="AF83" s="303">
        <f t="shared" si="1554"/>
        <v>35.32476527</v>
      </c>
      <c r="AG83" s="303">
        <f t="shared" si="1555"/>
        <v>31.25365673</v>
      </c>
      <c r="AH83" s="303">
        <f t="shared" si="1556"/>
        <v>27.40289105</v>
      </c>
      <c r="AI83" s="304">
        <f t="shared" si="1557"/>
        <v>58.65654778</v>
      </c>
      <c r="AJ83" s="304">
        <f t="shared" si="1558"/>
        <v>25.04774844</v>
      </c>
      <c r="AK83" s="304">
        <f t="shared" si="1559"/>
        <v>21.89834056</v>
      </c>
      <c r="AL83" s="303">
        <f t="shared" si="1560"/>
        <v>46.946089</v>
      </c>
      <c r="AM83" s="304">
        <f t="shared" si="1561"/>
        <v>12.23617275</v>
      </c>
      <c r="AN83" s="304">
        <f t="shared" si="1562"/>
        <v>10.54493657</v>
      </c>
      <c r="AO83" s="304">
        <f t="shared" si="1563"/>
        <v>22.78110932</v>
      </c>
      <c r="AP83" s="303">
        <f t="shared" si="1564"/>
        <v>6.031306857</v>
      </c>
      <c r="AQ83" s="303">
        <f t="shared" si="1565"/>
        <v>5.181259025</v>
      </c>
      <c r="AR83" s="303">
        <f t="shared" si="1566"/>
        <v>11.21256588</v>
      </c>
      <c r="AS83" s="303">
        <f t="shared" si="1567"/>
        <v>5.995865372</v>
      </c>
      <c r="AT83" s="303">
        <f t="shared" si="1568"/>
        <v>5.153561972</v>
      </c>
      <c r="AU83" s="303">
        <f t="shared" si="1569"/>
        <v>11.14942734</v>
      </c>
      <c r="AV83" s="303">
        <f t="shared" si="1570"/>
        <v>5.977102233</v>
      </c>
      <c r="AW83" s="303">
        <f t="shared" si="1571"/>
        <v>5.151174296</v>
      </c>
      <c r="AX83" s="303">
        <f t="shared" si="1572"/>
        <v>11.12827653</v>
      </c>
      <c r="AY83" s="303">
        <f t="shared" ref="AY83:AZ83" si="1655">G83*AY134/100</f>
        <v>5.963551077</v>
      </c>
      <c r="AZ83" s="303">
        <f t="shared" si="1655"/>
        <v>5.159292397</v>
      </c>
      <c r="BA83" s="303">
        <f t="shared" si="1574"/>
        <v>11.12284347</v>
      </c>
      <c r="BB83" s="303">
        <f t="shared" si="1575"/>
        <v>5.938533558</v>
      </c>
      <c r="BC83" s="303">
        <f t="shared" si="1576"/>
        <v>5.154994579</v>
      </c>
      <c r="BD83" s="303">
        <f t="shared" si="1577"/>
        <v>11.09352814</v>
      </c>
      <c r="BE83" s="303">
        <f t="shared" si="1578"/>
        <v>5.87598976</v>
      </c>
      <c r="BF83" s="303">
        <f t="shared" si="1579"/>
        <v>5.112493929</v>
      </c>
      <c r="BG83" s="303">
        <f t="shared" si="1580"/>
        <v>10.98848369</v>
      </c>
      <c r="BH83" s="303">
        <f t="shared" si="1581"/>
        <v>63.24116068</v>
      </c>
      <c r="BI83" s="303">
        <f t="shared" si="1582"/>
        <v>54.76137131</v>
      </c>
      <c r="BJ83" s="303">
        <f t="shared" si="1583"/>
        <v>118.002532</v>
      </c>
      <c r="BK83" s="304">
        <f t="shared" si="1584"/>
        <v>52.64311422</v>
      </c>
      <c r="BL83" s="304">
        <f t="shared" si="1585"/>
        <v>45.56594976</v>
      </c>
      <c r="BM83" s="304">
        <f t="shared" si="1586"/>
        <v>98.20906399</v>
      </c>
      <c r="BN83" s="303">
        <v>45.0</v>
      </c>
      <c r="BO83" s="303">
        <v>46.0</v>
      </c>
      <c r="BP83" s="303">
        <f t="shared" si="1587"/>
        <v>91</v>
      </c>
      <c r="BQ83" s="303">
        <f t="shared" si="1588"/>
        <v>49.53702244</v>
      </c>
      <c r="BR83" s="303">
        <f t="shared" si="1589"/>
        <v>44.10003217</v>
      </c>
      <c r="BS83" s="303">
        <f t="shared" si="1590"/>
        <v>93.6370546</v>
      </c>
      <c r="BT83" s="303">
        <f t="shared" ref="BT83:BU83" si="1656">G83*BT134/100</f>
        <v>45.23688622</v>
      </c>
      <c r="BU83" s="303">
        <f t="shared" si="1656"/>
        <v>39.27537602</v>
      </c>
      <c r="BV83" s="303">
        <f t="shared" si="1592"/>
        <v>84.51226224</v>
      </c>
      <c r="BW83" s="303">
        <f t="shared" ref="BW83:BX83" si="1657">G83*BW134/100</f>
        <v>17.26573645</v>
      </c>
      <c r="BX83" s="303">
        <f t="shared" si="1657"/>
        <v>15.01562293</v>
      </c>
      <c r="BY83" s="303">
        <f t="shared" si="1594"/>
        <v>32.28135939</v>
      </c>
      <c r="BZ83" s="303">
        <f t="shared" ref="BZ83:CA83" si="1658">G83*BZ134/100</f>
        <v>16.06906513</v>
      </c>
      <c r="CA83" s="303">
        <f t="shared" si="1658"/>
        <v>13.94546611</v>
      </c>
      <c r="CB83" s="303">
        <f t="shared" si="1596"/>
        <v>30.01453124</v>
      </c>
      <c r="CC83" s="303">
        <f t="shared" ref="CC83:CD83" si="1659">G83*CC134/100</f>
        <v>33.33480159</v>
      </c>
      <c r="CD83" s="303">
        <f t="shared" si="1659"/>
        <v>28.96108904</v>
      </c>
      <c r="CE83" s="303">
        <f t="shared" si="1598"/>
        <v>62.29589063</v>
      </c>
      <c r="CF83" s="303">
        <f t="shared" si="1599"/>
        <v>245.8195351</v>
      </c>
      <c r="CG83" s="303">
        <f t="shared" si="1600"/>
        <v>222.7215527</v>
      </c>
      <c r="CH83" s="303">
        <f t="shared" si="1601"/>
        <v>468.5410878</v>
      </c>
      <c r="CI83" s="303">
        <f t="shared" si="1602"/>
        <v>111.9586092</v>
      </c>
      <c r="CJ83" s="303">
        <f t="shared" si="1603"/>
        <v>97.24721778</v>
      </c>
      <c r="CK83" s="303">
        <f t="shared" si="1604"/>
        <v>209.205827</v>
      </c>
      <c r="CL83" s="303">
        <f t="shared" si="1605"/>
        <v>214.9771038</v>
      </c>
      <c r="CM83" s="303">
        <f t="shared" si="1606"/>
        <v>195.0092187</v>
      </c>
      <c r="CN83" s="303">
        <f t="shared" si="1607"/>
        <v>409.9863225</v>
      </c>
      <c r="CO83" s="303">
        <f t="shared" si="1608"/>
        <v>9.545747069</v>
      </c>
      <c r="CP83" s="303">
        <f t="shared" si="1609"/>
        <v>9.228849025</v>
      </c>
      <c r="CQ83" s="303">
        <f t="shared" si="1610"/>
        <v>18.77459609</v>
      </c>
      <c r="CR83" s="303">
        <f t="shared" si="1611"/>
        <v>72.73895751</v>
      </c>
      <c r="CS83" s="303">
        <f t="shared" si="1612"/>
        <v>65.33782522</v>
      </c>
      <c r="CT83" s="303">
        <f t="shared" si="1613"/>
        <v>138.0767827</v>
      </c>
      <c r="CU83" s="303">
        <f t="shared" si="1614"/>
        <v>84.74319701</v>
      </c>
      <c r="CV83" s="303">
        <f t="shared" si="1615"/>
        <v>78.62954538</v>
      </c>
      <c r="CW83" s="303">
        <f t="shared" si="1616"/>
        <v>163.3727424</v>
      </c>
      <c r="CX83" s="303">
        <f t="shared" si="1617"/>
        <v>53.66570531</v>
      </c>
      <c r="CY83" s="303">
        <f t="shared" si="1618"/>
        <v>47.99994767</v>
      </c>
      <c r="CZ83" s="303">
        <f t="shared" si="1619"/>
        <v>101.665653</v>
      </c>
      <c r="DA83" s="303">
        <f t="shared" si="1620"/>
        <v>211.1478598</v>
      </c>
      <c r="DB83" s="303">
        <f t="shared" si="1621"/>
        <v>191.9673183</v>
      </c>
      <c r="DC83" s="303">
        <f t="shared" si="1622"/>
        <v>403.1151781</v>
      </c>
      <c r="DD83" s="303">
        <f t="shared" si="1623"/>
        <v>227.216925</v>
      </c>
      <c r="DE83" s="303">
        <f t="shared" si="1624"/>
        <v>205.9127844</v>
      </c>
      <c r="DF83" s="303">
        <f t="shared" si="1625"/>
        <v>433.1297093</v>
      </c>
      <c r="DG83" s="303">
        <f t="shared" si="1626"/>
        <v>229.75047</v>
      </c>
      <c r="DH83" s="303">
        <f t="shared" si="1627"/>
        <v>208.7760866</v>
      </c>
      <c r="DI83" s="303">
        <f t="shared" si="1628"/>
        <v>438.5265565</v>
      </c>
      <c r="DJ83" s="303">
        <f t="shared" si="1629"/>
        <v>58.78439392</v>
      </c>
      <c r="DK83" s="303">
        <f t="shared" si="1630"/>
        <v>52.76670597</v>
      </c>
      <c r="DL83" s="303">
        <f t="shared" si="1631"/>
        <v>111.5510999</v>
      </c>
      <c r="DM83" s="303">
        <f t="shared" si="1632"/>
        <v>18.60261012</v>
      </c>
      <c r="DN83" s="303">
        <f t="shared" si="1633"/>
        <v>16.80876833</v>
      </c>
      <c r="DO83" s="303">
        <f t="shared" si="1634"/>
        <v>35.41137846</v>
      </c>
      <c r="DP83" s="303">
        <f t="shared" si="1635"/>
        <v>184.0300603</v>
      </c>
      <c r="DQ83" s="303">
        <f t="shared" si="1636"/>
        <v>150.7739813</v>
      </c>
      <c r="DR83" s="303">
        <f t="shared" si="1637"/>
        <v>111.0314581</v>
      </c>
      <c r="DS83" s="303">
        <f t="shared" si="1638"/>
        <v>102.0746793</v>
      </c>
      <c r="DT83" s="303">
        <f t="shared" si="1639"/>
        <v>4.70954794</v>
      </c>
      <c r="DU83" s="303">
        <f t="shared" si="1640"/>
        <v>4.794932892</v>
      </c>
      <c r="DV83" s="303">
        <f t="shared" si="1641"/>
        <v>9.504480831</v>
      </c>
      <c r="DW83" s="303">
        <f>I83*DW135/100</f>
        <v>7.525193586</v>
      </c>
      <c r="DX83" s="303">
        <f>I83*DX135/100</f>
        <v>18.0449745</v>
      </c>
      <c r="DY83" s="303">
        <f t="shared" ref="DY83:DZ83" si="1660">1.48*CF83/100</f>
        <v>3.638129119</v>
      </c>
      <c r="DZ83" s="303">
        <f t="shared" si="1660"/>
        <v>3.29627898</v>
      </c>
      <c r="EA83" s="303">
        <f t="shared" si="1643"/>
        <v>6.934408099</v>
      </c>
      <c r="EB83" s="303">
        <f t="shared" ref="EB83:EC83" si="1661">19.74*CF83/100</f>
        <v>48.52477623</v>
      </c>
      <c r="EC83" s="303">
        <f t="shared" si="1661"/>
        <v>43.9652345</v>
      </c>
      <c r="ED83" s="303">
        <f t="shared" si="1645"/>
        <v>92.49001073</v>
      </c>
      <c r="EE83" s="303"/>
      <c r="EF83" s="303">
        <f t="shared" si="1646"/>
        <v>0.7519139311</v>
      </c>
      <c r="EG83" s="303">
        <f t="shared" si="1647"/>
        <v>0.5741700711</v>
      </c>
      <c r="EH83" s="303">
        <f>I83*EH135/100</f>
        <v>3.713128389</v>
      </c>
      <c r="EI83" s="303">
        <f t="shared" si="1648"/>
        <v>1.020746793</v>
      </c>
    </row>
    <row r="84" ht="14.25" customHeight="1">
      <c r="A84" s="39"/>
      <c r="B84" s="40"/>
      <c r="C84" s="65"/>
      <c r="D84" s="326">
        <v>3122.0</v>
      </c>
      <c r="E84" s="327">
        <v>2706.0</v>
      </c>
      <c r="F84" s="327">
        <v>5828.0</v>
      </c>
      <c r="G84" s="328"/>
      <c r="H84" s="328"/>
      <c r="I84" s="329"/>
      <c r="J84" s="327">
        <f t="shared" ref="J84:L84" si="1662">SUM(J81:J83)</f>
        <v>3202.72902</v>
      </c>
      <c r="K84" s="327">
        <f t="shared" si="1662"/>
        <v>2793.90131</v>
      </c>
      <c r="L84" s="327">
        <f t="shared" si="1662"/>
        <v>5996.63033</v>
      </c>
      <c r="M84" s="330"/>
      <c r="N84" s="330"/>
      <c r="O84" s="330"/>
      <c r="P84" s="330">
        <f t="shared" ref="P84:ED84" si="1663">SUM(P81:P83)</f>
        <v>114.2733125</v>
      </c>
      <c r="Q84" s="330">
        <f t="shared" si="1663"/>
        <v>113.5969445</v>
      </c>
      <c r="R84" s="330">
        <f t="shared" si="1663"/>
        <v>58.04364457</v>
      </c>
      <c r="S84" s="330">
        <f t="shared" si="1663"/>
        <v>50.63438512</v>
      </c>
      <c r="T84" s="330">
        <f t="shared" si="1663"/>
        <v>108.6780297</v>
      </c>
      <c r="U84" s="330">
        <f t="shared" si="1663"/>
        <v>56.0747254</v>
      </c>
      <c r="V84" s="330">
        <f t="shared" si="1663"/>
        <v>48.60288499</v>
      </c>
      <c r="W84" s="330">
        <f t="shared" si="1663"/>
        <v>104.6776104</v>
      </c>
      <c r="X84" s="330">
        <f t="shared" si="1663"/>
        <v>59.06965148</v>
      </c>
      <c r="Y84" s="330">
        <f t="shared" si="1663"/>
        <v>51.01134801</v>
      </c>
      <c r="Z84" s="330">
        <f t="shared" si="1663"/>
        <v>110.0809995</v>
      </c>
      <c r="AA84" s="330">
        <f t="shared" si="1663"/>
        <v>118.7941441</v>
      </c>
      <c r="AB84" s="330">
        <f t="shared" si="1663"/>
        <v>102.2970695</v>
      </c>
      <c r="AC84" s="330">
        <f t="shared" si="1663"/>
        <v>221.0912137</v>
      </c>
      <c r="AD84" s="330">
        <f t="shared" si="1663"/>
        <v>178.6724253</v>
      </c>
      <c r="AE84" s="330">
        <f t="shared" si="1663"/>
        <v>153.4013505</v>
      </c>
      <c r="AF84" s="330">
        <f t="shared" si="1663"/>
        <v>332.0737758</v>
      </c>
      <c r="AG84" s="330">
        <f t="shared" si="1663"/>
        <v>297.4814522</v>
      </c>
      <c r="AH84" s="330">
        <f t="shared" si="1663"/>
        <v>253.9459698</v>
      </c>
      <c r="AI84" s="330">
        <f t="shared" si="1663"/>
        <v>551.427422</v>
      </c>
      <c r="AJ84" s="330">
        <f t="shared" si="1663"/>
        <v>238.4118007</v>
      </c>
      <c r="AK84" s="330">
        <f t="shared" si="1663"/>
        <v>202.9346218</v>
      </c>
      <c r="AL84" s="330">
        <f t="shared" si="1663"/>
        <v>441.3464225</v>
      </c>
      <c r="AM84" s="330">
        <f t="shared" si="1663"/>
        <v>116.4674736</v>
      </c>
      <c r="AN84" s="330">
        <f t="shared" si="1663"/>
        <v>97.72122727</v>
      </c>
      <c r="AO84" s="330">
        <f t="shared" si="1663"/>
        <v>214.1887008</v>
      </c>
      <c r="AP84" s="330">
        <f t="shared" si="1663"/>
        <v>57.40774393</v>
      </c>
      <c r="AQ84" s="330">
        <f t="shared" si="1663"/>
        <v>48.01536617</v>
      </c>
      <c r="AR84" s="330">
        <f t="shared" si="1663"/>
        <v>105.4231101</v>
      </c>
      <c r="AS84" s="330">
        <f t="shared" si="1663"/>
        <v>57.0704015</v>
      </c>
      <c r="AT84" s="330">
        <f t="shared" si="1663"/>
        <v>47.75869417</v>
      </c>
      <c r="AU84" s="330">
        <f t="shared" si="1663"/>
        <v>104.8290957</v>
      </c>
      <c r="AV84" s="330">
        <f t="shared" si="1663"/>
        <v>56.89180845</v>
      </c>
      <c r="AW84" s="330">
        <f t="shared" si="1663"/>
        <v>47.73656727</v>
      </c>
      <c r="AX84" s="330">
        <f t="shared" si="1663"/>
        <v>104.6283757</v>
      </c>
      <c r="AY84" s="330">
        <f t="shared" si="1663"/>
        <v>56.76282458</v>
      </c>
      <c r="AZ84" s="330">
        <f t="shared" si="1663"/>
        <v>47.81179872</v>
      </c>
      <c r="BA84" s="330">
        <f t="shared" si="1663"/>
        <v>104.5746233</v>
      </c>
      <c r="BB84" s="330">
        <f t="shared" si="1663"/>
        <v>56.52470051</v>
      </c>
      <c r="BC84" s="330">
        <f t="shared" si="1663"/>
        <v>47.77197031</v>
      </c>
      <c r="BD84" s="330">
        <f t="shared" si="1663"/>
        <v>104.2966708</v>
      </c>
      <c r="BE84" s="330">
        <f t="shared" si="1663"/>
        <v>55.92939034</v>
      </c>
      <c r="BF84" s="330">
        <f t="shared" si="1663"/>
        <v>47.37811154</v>
      </c>
      <c r="BG84" s="330">
        <f t="shared" si="1663"/>
        <v>103.3075019</v>
      </c>
      <c r="BH84" s="330">
        <f t="shared" si="1663"/>
        <v>601.947877</v>
      </c>
      <c r="BI84" s="330">
        <f t="shared" si="1663"/>
        <v>507.4803793</v>
      </c>
      <c r="BJ84" s="330">
        <f t="shared" si="1663"/>
        <v>1109.428256</v>
      </c>
      <c r="BK84" s="330">
        <f t="shared" si="1663"/>
        <v>501.0725689</v>
      </c>
      <c r="BL84" s="330">
        <f t="shared" si="1663"/>
        <v>422.2652742</v>
      </c>
      <c r="BM84" s="330">
        <f t="shared" si="1663"/>
        <v>923.3378431</v>
      </c>
      <c r="BN84" s="330">
        <f t="shared" si="1663"/>
        <v>594</v>
      </c>
      <c r="BO84" s="330">
        <f t="shared" si="1663"/>
        <v>396</v>
      </c>
      <c r="BP84" s="330">
        <f t="shared" si="1663"/>
        <v>990</v>
      </c>
      <c r="BQ84" s="330">
        <f t="shared" si="1663"/>
        <v>545.8029199</v>
      </c>
      <c r="BR84" s="330">
        <f t="shared" si="1663"/>
        <v>472.8414373</v>
      </c>
      <c r="BS84" s="330">
        <f t="shared" si="1663"/>
        <v>1018.644357</v>
      </c>
      <c r="BT84" s="330">
        <f t="shared" si="1663"/>
        <v>430.5779231</v>
      </c>
      <c r="BU84" s="330">
        <f t="shared" si="1663"/>
        <v>363.9697517</v>
      </c>
      <c r="BV84" s="330">
        <f t="shared" si="1663"/>
        <v>794.5476749</v>
      </c>
      <c r="BW84" s="330">
        <f t="shared" si="1663"/>
        <v>164.340333</v>
      </c>
      <c r="BX84" s="330">
        <f t="shared" si="1663"/>
        <v>139.1516289</v>
      </c>
      <c r="BY84" s="330">
        <f t="shared" si="1663"/>
        <v>303.4919619</v>
      </c>
      <c r="BZ84" s="330">
        <f t="shared" si="1663"/>
        <v>152.9500651</v>
      </c>
      <c r="CA84" s="330">
        <f t="shared" si="1663"/>
        <v>129.2343538</v>
      </c>
      <c r="CB84" s="330">
        <f t="shared" si="1663"/>
        <v>282.1844188</v>
      </c>
      <c r="CC84" s="330">
        <f t="shared" si="1663"/>
        <v>317.290398</v>
      </c>
      <c r="CD84" s="330">
        <f t="shared" si="1663"/>
        <v>268.3859827</v>
      </c>
      <c r="CE84" s="330">
        <f t="shared" si="1663"/>
        <v>585.6763807</v>
      </c>
      <c r="CF84" s="330">
        <f t="shared" si="1663"/>
        <v>2339.782282</v>
      </c>
      <c r="CG84" s="330">
        <f t="shared" si="1663"/>
        <v>2063.988088</v>
      </c>
      <c r="CH84" s="330">
        <f t="shared" si="1663"/>
        <v>4403.77037</v>
      </c>
      <c r="CI84" s="330">
        <f t="shared" si="1663"/>
        <v>1065.654811</v>
      </c>
      <c r="CJ84" s="330">
        <f t="shared" si="1663"/>
        <v>901.2019566</v>
      </c>
      <c r="CK84" s="330">
        <f t="shared" si="1663"/>
        <v>1966.856768</v>
      </c>
      <c r="CL84" s="330">
        <f t="shared" si="1663"/>
        <v>2046.214994</v>
      </c>
      <c r="CM84" s="330">
        <f t="shared" si="1663"/>
        <v>1807.174472</v>
      </c>
      <c r="CN84" s="330">
        <f t="shared" si="1663"/>
        <v>3853.389466</v>
      </c>
      <c r="CO84" s="330">
        <f t="shared" si="1663"/>
        <v>90.85921448</v>
      </c>
      <c r="CP84" s="330">
        <f t="shared" si="1663"/>
        <v>85.52488172</v>
      </c>
      <c r="CQ84" s="330">
        <f t="shared" si="1663"/>
        <v>176.3840962</v>
      </c>
      <c r="CR84" s="330">
        <f t="shared" si="1663"/>
        <v>692.350687</v>
      </c>
      <c r="CS84" s="330">
        <f t="shared" si="1663"/>
        <v>605.4936817</v>
      </c>
      <c r="CT84" s="330">
        <f t="shared" si="1663"/>
        <v>1297.844369</v>
      </c>
      <c r="CU84" s="330">
        <f t="shared" si="1663"/>
        <v>806.610552</v>
      </c>
      <c r="CV84" s="330">
        <f t="shared" si="1663"/>
        <v>728.6696911</v>
      </c>
      <c r="CW84" s="330">
        <f t="shared" si="1663"/>
        <v>1535.280243</v>
      </c>
      <c r="CX84" s="330">
        <f t="shared" si="1663"/>
        <v>510.8058902</v>
      </c>
      <c r="CY84" s="330">
        <f t="shared" si="1663"/>
        <v>444.8214328</v>
      </c>
      <c r="CZ84" s="330">
        <f t="shared" si="1663"/>
        <v>955.627323</v>
      </c>
      <c r="DA84" s="330">
        <f t="shared" si="1663"/>
        <v>2009.767129</v>
      </c>
      <c r="DB84" s="330">
        <f t="shared" si="1663"/>
        <v>1778.984806</v>
      </c>
      <c r="DC84" s="330">
        <f t="shared" si="1663"/>
        <v>3788.751935</v>
      </c>
      <c r="DD84" s="330">
        <f t="shared" si="1663"/>
        <v>2162.717194</v>
      </c>
      <c r="DE84" s="330">
        <f t="shared" si="1663"/>
        <v>1908.219159</v>
      </c>
      <c r="DF84" s="330">
        <f t="shared" si="1663"/>
        <v>4070.936354</v>
      </c>
      <c r="DG84" s="330">
        <f t="shared" si="1663"/>
        <v>2186.832217</v>
      </c>
      <c r="DH84" s="330">
        <f t="shared" si="1663"/>
        <v>1934.753734</v>
      </c>
      <c r="DI84" s="330">
        <f t="shared" si="1663"/>
        <v>4121.585951</v>
      </c>
      <c r="DJ84" s="330">
        <f t="shared" si="1663"/>
        <v>559.5270666</v>
      </c>
      <c r="DK84" s="330">
        <f t="shared" si="1663"/>
        <v>488.9955697</v>
      </c>
      <c r="DL84" s="330">
        <f t="shared" si="1663"/>
        <v>1048.522636</v>
      </c>
      <c r="DM84" s="330">
        <f t="shared" si="1663"/>
        <v>177.0650878</v>
      </c>
      <c r="DN84" s="330">
        <f t="shared" si="1663"/>
        <v>155.7689285</v>
      </c>
      <c r="DO84" s="330">
        <f t="shared" si="1663"/>
        <v>332.8340163</v>
      </c>
      <c r="DP84" s="330">
        <f t="shared" si="1663"/>
        <v>1729.808409</v>
      </c>
      <c r="DQ84" s="330">
        <f t="shared" si="1663"/>
        <v>1417.214668</v>
      </c>
      <c r="DR84" s="330">
        <f t="shared" si="1663"/>
        <v>1043.650964</v>
      </c>
      <c r="DS84" s="330">
        <f t="shared" si="1663"/>
        <v>959.4608528</v>
      </c>
      <c r="DT84" s="330">
        <f t="shared" si="1663"/>
        <v>44.8268557</v>
      </c>
      <c r="DU84" s="330">
        <f t="shared" si="1663"/>
        <v>44.43523426</v>
      </c>
      <c r="DV84" s="330">
        <f t="shared" si="1663"/>
        <v>89.26208996</v>
      </c>
      <c r="DW84" s="330">
        <f t="shared" si="1663"/>
        <v>70.73681971</v>
      </c>
      <c r="DX84" s="330">
        <f t="shared" si="1663"/>
        <v>169.6227603</v>
      </c>
      <c r="DY84" s="330">
        <f t="shared" si="1663"/>
        <v>34.62877778</v>
      </c>
      <c r="DZ84" s="330">
        <f t="shared" si="1663"/>
        <v>30.5470237</v>
      </c>
      <c r="EA84" s="330">
        <f t="shared" si="1663"/>
        <v>65.17580147</v>
      </c>
      <c r="EB84" s="330">
        <f t="shared" si="1663"/>
        <v>461.8730225</v>
      </c>
      <c r="EC84" s="330">
        <f t="shared" si="1663"/>
        <v>407.4312485</v>
      </c>
      <c r="ED84" s="330">
        <f t="shared" si="1663"/>
        <v>869.304271</v>
      </c>
      <c r="EE84" s="330">
        <v>30.0</v>
      </c>
      <c r="EF84" s="330">
        <f t="shared" ref="EF84:EI84" si="1664">SUM(EF81:EF83)</f>
        <v>7.067687957</v>
      </c>
      <c r="EG84" s="330">
        <f t="shared" si="1664"/>
        <v>5.396967297</v>
      </c>
      <c r="EH84" s="330">
        <f t="shared" si="1664"/>
        <v>34.90340686</v>
      </c>
      <c r="EI84" s="330">
        <f t="shared" si="1664"/>
        <v>9.594608528</v>
      </c>
    </row>
    <row r="85" ht="14.25" customHeight="1">
      <c r="A85" s="44"/>
      <c r="B85" s="45"/>
      <c r="C85" s="46"/>
      <c r="D85" s="308"/>
      <c r="E85" s="309"/>
      <c r="F85" s="309"/>
      <c r="G85" s="310"/>
      <c r="H85" s="310"/>
      <c r="I85" s="309"/>
      <c r="J85" s="309"/>
      <c r="K85" s="311"/>
      <c r="L85" s="309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  <c r="BS85" s="312"/>
      <c r="BT85" s="312"/>
      <c r="BU85" s="312"/>
      <c r="BV85" s="312"/>
      <c r="BW85" s="312"/>
      <c r="BX85" s="312"/>
      <c r="BY85" s="312"/>
      <c r="BZ85" s="312"/>
      <c r="CA85" s="312"/>
      <c r="CB85" s="312"/>
      <c r="CC85" s="312"/>
      <c r="CD85" s="312"/>
      <c r="CE85" s="312"/>
      <c r="CF85" s="312"/>
      <c r="CG85" s="312"/>
      <c r="CH85" s="312"/>
      <c r="CI85" s="312"/>
      <c r="CJ85" s="312"/>
      <c r="CK85" s="312"/>
      <c r="CL85" s="312"/>
      <c r="CM85" s="312"/>
      <c r="CN85" s="312"/>
      <c r="CO85" s="312"/>
      <c r="CP85" s="312"/>
      <c r="CQ85" s="312"/>
      <c r="CR85" s="312"/>
      <c r="CS85" s="312"/>
      <c r="CT85" s="312"/>
      <c r="CU85" s="312"/>
      <c r="CV85" s="312"/>
      <c r="CW85" s="312"/>
      <c r="CX85" s="312"/>
      <c r="CY85" s="312"/>
      <c r="CZ85" s="312"/>
      <c r="DA85" s="312"/>
      <c r="DB85" s="312"/>
      <c r="DC85" s="312"/>
      <c r="DD85" s="312"/>
      <c r="DE85" s="312"/>
      <c r="DF85" s="312"/>
      <c r="DG85" s="312"/>
      <c r="DH85" s="312"/>
      <c r="DI85" s="312"/>
      <c r="DJ85" s="312"/>
      <c r="DK85" s="312"/>
      <c r="DL85" s="312"/>
      <c r="DM85" s="312"/>
      <c r="DN85" s="312"/>
      <c r="DO85" s="312"/>
      <c r="DP85" s="312"/>
      <c r="DQ85" s="312"/>
      <c r="DR85" s="312"/>
      <c r="DS85" s="312"/>
      <c r="DT85" s="312"/>
      <c r="DU85" s="312"/>
      <c r="DV85" s="312"/>
      <c r="DW85" s="312"/>
      <c r="DX85" s="312"/>
      <c r="DY85" s="312"/>
      <c r="DZ85" s="312"/>
      <c r="EA85" s="312"/>
      <c r="EB85" s="312"/>
      <c r="EC85" s="312"/>
      <c r="ED85" s="312"/>
      <c r="EE85" s="312"/>
      <c r="EF85" s="312"/>
      <c r="EG85" s="312"/>
      <c r="EH85" s="312"/>
      <c r="EI85" s="312"/>
    </row>
    <row r="86" ht="15.75" customHeight="1">
      <c r="A86" s="49" t="s">
        <v>108</v>
      </c>
      <c r="B86" s="50" t="s">
        <v>109</v>
      </c>
      <c r="C86" s="51"/>
      <c r="D86" s="313">
        <v>63490.0</v>
      </c>
      <c r="E86" s="314">
        <v>61603.0</v>
      </c>
      <c r="F86" s="314">
        <v>125093.0</v>
      </c>
      <c r="G86" s="315"/>
      <c r="H86" s="315"/>
      <c r="I86" s="316"/>
      <c r="J86" s="314">
        <f t="shared" ref="J86:L86" si="1665">J90+J95</f>
        <v>65131.73141</v>
      </c>
      <c r="K86" s="314">
        <f t="shared" si="1665"/>
        <v>63604.10289</v>
      </c>
      <c r="L86" s="314">
        <f t="shared" si="1665"/>
        <v>128735.8343</v>
      </c>
      <c r="M86" s="317">
        <v>3861.0</v>
      </c>
      <c r="N86" s="346">
        <v>125093.0</v>
      </c>
      <c r="O86" s="296">
        <f>M86/N86*1000</f>
        <v>30.86503641</v>
      </c>
      <c r="P86" s="297">
        <f t="shared" ref="P86:DW86" si="1666">P90+P95</f>
        <v>2452.778223</v>
      </c>
      <c r="Q86" s="297">
        <f t="shared" si="1666"/>
        <v>2438.260567</v>
      </c>
      <c r="R86" s="297">
        <f t="shared" si="1666"/>
        <v>1180.394297</v>
      </c>
      <c r="S86" s="297">
        <f t="shared" si="1666"/>
        <v>1152.708805</v>
      </c>
      <c r="T86" s="297">
        <f t="shared" si="1666"/>
        <v>2333.103102</v>
      </c>
      <c r="U86" s="297">
        <f t="shared" si="1666"/>
        <v>1140.353721</v>
      </c>
      <c r="V86" s="297">
        <f t="shared" si="1666"/>
        <v>1106.461021</v>
      </c>
      <c r="W86" s="297">
        <f t="shared" si="1666"/>
        <v>2246.814742</v>
      </c>
      <c r="X86" s="297">
        <f t="shared" si="1666"/>
        <v>1201.259504</v>
      </c>
      <c r="Y86" s="297">
        <f t="shared" si="1666"/>
        <v>1161.290492</v>
      </c>
      <c r="Z86" s="297">
        <f t="shared" si="1666"/>
        <v>2362.549996</v>
      </c>
      <c r="AA86" s="297">
        <f t="shared" si="1666"/>
        <v>2415.83607</v>
      </c>
      <c r="AB86" s="297">
        <f t="shared" si="1666"/>
        <v>2328.827189</v>
      </c>
      <c r="AC86" s="297">
        <f t="shared" si="1666"/>
        <v>4744.66326</v>
      </c>
      <c r="AD86" s="297">
        <f t="shared" si="1666"/>
        <v>3633.540128</v>
      </c>
      <c r="AE86" s="297">
        <f t="shared" si="1666"/>
        <v>3492.233332</v>
      </c>
      <c r="AF86" s="297">
        <f t="shared" si="1666"/>
        <v>7125.77346</v>
      </c>
      <c r="AG86" s="297">
        <f t="shared" si="1666"/>
        <v>6049.678859</v>
      </c>
      <c r="AH86" s="297">
        <f t="shared" si="1666"/>
        <v>5781.165402</v>
      </c>
      <c r="AI86" s="297">
        <f t="shared" si="1666"/>
        <v>11830.84426</v>
      </c>
      <c r="AJ86" s="297">
        <f t="shared" si="1666"/>
        <v>4848.419355</v>
      </c>
      <c r="AK86" s="297">
        <f t="shared" si="1666"/>
        <v>4619.87491</v>
      </c>
      <c r="AL86" s="297">
        <f t="shared" si="1666"/>
        <v>9468.294265</v>
      </c>
      <c r="AM86" s="297">
        <f t="shared" si="1666"/>
        <v>2368.520146</v>
      </c>
      <c r="AN86" s="297">
        <f t="shared" si="1666"/>
        <v>2224.656601</v>
      </c>
      <c r="AO86" s="297">
        <f t="shared" si="1666"/>
        <v>4593.176748</v>
      </c>
      <c r="AP86" s="297">
        <f t="shared" si="1666"/>
        <v>1167.462416</v>
      </c>
      <c r="AQ86" s="297">
        <f t="shared" si="1666"/>
        <v>1093.085958</v>
      </c>
      <c r="AR86" s="297">
        <f t="shared" si="1666"/>
        <v>2260.548374</v>
      </c>
      <c r="AS86" s="297">
        <f t="shared" si="1666"/>
        <v>1160.602111</v>
      </c>
      <c r="AT86" s="297">
        <f t="shared" si="1666"/>
        <v>1087.242734</v>
      </c>
      <c r="AU86" s="297">
        <f t="shared" si="1666"/>
        <v>2247.844845</v>
      </c>
      <c r="AV86" s="297">
        <f t="shared" si="1666"/>
        <v>1156.970185</v>
      </c>
      <c r="AW86" s="297">
        <f t="shared" si="1666"/>
        <v>1086.739007</v>
      </c>
      <c r="AX86" s="297">
        <f t="shared" si="1666"/>
        <v>2243.709193</v>
      </c>
      <c r="AY86" s="297">
        <f t="shared" si="1666"/>
        <v>1154.347128</v>
      </c>
      <c r="AZ86" s="297">
        <f t="shared" si="1666"/>
        <v>1088.451677</v>
      </c>
      <c r="BA86" s="297">
        <f t="shared" si="1666"/>
        <v>2242.798804</v>
      </c>
      <c r="BB86" s="297">
        <f t="shared" si="1666"/>
        <v>1149.50456</v>
      </c>
      <c r="BC86" s="297">
        <f t="shared" si="1666"/>
        <v>1087.544969</v>
      </c>
      <c r="BD86" s="297">
        <f t="shared" si="1666"/>
        <v>2237.049529</v>
      </c>
      <c r="BE86" s="297">
        <f t="shared" si="1666"/>
        <v>1137.39814</v>
      </c>
      <c r="BF86" s="297">
        <f t="shared" si="1666"/>
        <v>1078.578642</v>
      </c>
      <c r="BG86" s="297">
        <f t="shared" si="1666"/>
        <v>2215.976782</v>
      </c>
      <c r="BH86" s="297">
        <f t="shared" si="1666"/>
        <v>12241.40638</v>
      </c>
      <c r="BI86" s="297">
        <f t="shared" si="1666"/>
        <v>11552.9615</v>
      </c>
      <c r="BJ86" s="297">
        <f t="shared" si="1666"/>
        <v>23794.36787</v>
      </c>
      <c r="BK86" s="297">
        <f t="shared" si="1666"/>
        <v>10189.97354</v>
      </c>
      <c r="BL86" s="297">
        <f t="shared" si="1666"/>
        <v>9613.01097</v>
      </c>
      <c r="BM86" s="297">
        <f t="shared" si="1666"/>
        <v>19802.98451</v>
      </c>
      <c r="BN86" s="297">
        <f t="shared" si="1666"/>
        <v>11712</v>
      </c>
      <c r="BO86" s="297">
        <f t="shared" si="1666"/>
        <v>8363</v>
      </c>
      <c r="BP86" s="297">
        <f t="shared" si="1666"/>
        <v>20075</v>
      </c>
      <c r="BQ86" s="297">
        <f t="shared" si="1666"/>
        <v>10489.27828</v>
      </c>
      <c r="BR86" s="297">
        <f t="shared" si="1666"/>
        <v>10170.30236</v>
      </c>
      <c r="BS86" s="297">
        <f t="shared" si="1666"/>
        <v>20659.58064</v>
      </c>
      <c r="BT86" s="297">
        <f t="shared" si="1666"/>
        <v>8756.371665</v>
      </c>
      <c r="BU86" s="297">
        <f t="shared" si="1666"/>
        <v>8285.893797</v>
      </c>
      <c r="BV86" s="297">
        <f t="shared" si="1666"/>
        <v>17042.26546</v>
      </c>
      <c r="BW86" s="297">
        <f t="shared" si="1666"/>
        <v>3342.078072</v>
      </c>
      <c r="BX86" s="297">
        <f t="shared" si="1666"/>
        <v>3167.833628</v>
      </c>
      <c r="BY86" s="297">
        <f t="shared" si="1666"/>
        <v>6509.9117</v>
      </c>
      <c r="BZ86" s="297">
        <f t="shared" si="1666"/>
        <v>3110.441906</v>
      </c>
      <c r="CA86" s="297">
        <f t="shared" si="1666"/>
        <v>2942.063524</v>
      </c>
      <c r="CB86" s="297">
        <f t="shared" si="1666"/>
        <v>6052.50543</v>
      </c>
      <c r="CC86" s="297">
        <f t="shared" si="1666"/>
        <v>6452.519978</v>
      </c>
      <c r="CD86" s="297">
        <f t="shared" si="1666"/>
        <v>6109.897152</v>
      </c>
      <c r="CE86" s="297">
        <f t="shared" si="1666"/>
        <v>12562.41713</v>
      </c>
      <c r="CF86" s="297">
        <f t="shared" si="1666"/>
        <v>47582.56793</v>
      </c>
      <c r="CG86" s="297">
        <f t="shared" si="1666"/>
        <v>46987.38292</v>
      </c>
      <c r="CH86" s="297">
        <f t="shared" si="1666"/>
        <v>94569.95085</v>
      </c>
      <c r="CI86" s="297">
        <f t="shared" si="1666"/>
        <v>21671.5003</v>
      </c>
      <c r="CJ86" s="297">
        <f t="shared" si="1666"/>
        <v>20516.16561</v>
      </c>
      <c r="CK86" s="297">
        <f t="shared" si="1666"/>
        <v>42187.66591</v>
      </c>
      <c r="CL86" s="297">
        <f t="shared" si="1666"/>
        <v>41612.48879</v>
      </c>
      <c r="CM86" s="297">
        <f t="shared" si="1666"/>
        <v>41140.93459</v>
      </c>
      <c r="CN86" s="297">
        <f t="shared" si="1666"/>
        <v>82753.42338</v>
      </c>
      <c r="CO86" s="297">
        <f t="shared" si="1666"/>
        <v>1847.742321</v>
      </c>
      <c r="CP86" s="297">
        <f t="shared" si="1666"/>
        <v>1947.002693</v>
      </c>
      <c r="CQ86" s="297">
        <f t="shared" si="1666"/>
        <v>3794.745015</v>
      </c>
      <c r="CR86" s="297">
        <f t="shared" si="1666"/>
        <v>14079.86711</v>
      </c>
      <c r="CS86" s="297">
        <f t="shared" si="1666"/>
        <v>13784.26728</v>
      </c>
      <c r="CT86" s="297">
        <f t="shared" si="1666"/>
        <v>27864.13439</v>
      </c>
      <c r="CU86" s="297">
        <f t="shared" si="1666"/>
        <v>16403.49262</v>
      </c>
      <c r="CV86" s="297">
        <f t="shared" si="1666"/>
        <v>16588.41056</v>
      </c>
      <c r="CW86" s="297">
        <f t="shared" si="1666"/>
        <v>32991.90318</v>
      </c>
      <c r="CX86" s="297">
        <f t="shared" si="1666"/>
        <v>10387.91351</v>
      </c>
      <c r="CY86" s="297">
        <f t="shared" si="1666"/>
        <v>10126.50951</v>
      </c>
      <c r="CZ86" s="297">
        <f t="shared" si="1666"/>
        <v>20514.42301</v>
      </c>
      <c r="DA86" s="297">
        <f t="shared" si="1666"/>
        <v>40871.27323</v>
      </c>
      <c r="DB86" s="297">
        <f t="shared" si="1666"/>
        <v>40499.18735</v>
      </c>
      <c r="DC86" s="297">
        <f t="shared" si="1666"/>
        <v>81370.46059</v>
      </c>
      <c r="DD86" s="297">
        <f t="shared" si="1666"/>
        <v>43981.71514</v>
      </c>
      <c r="DE86" s="297">
        <f t="shared" si="1666"/>
        <v>43441.25088</v>
      </c>
      <c r="DF86" s="297">
        <f t="shared" si="1666"/>
        <v>87422.96602</v>
      </c>
      <c r="DG86" s="297">
        <f t="shared" si="1666"/>
        <v>44472.12603</v>
      </c>
      <c r="DH86" s="297">
        <f t="shared" si="1666"/>
        <v>44045.31939</v>
      </c>
      <c r="DI86" s="297">
        <f t="shared" si="1666"/>
        <v>88517.44542</v>
      </c>
      <c r="DJ86" s="297">
        <f t="shared" si="1666"/>
        <v>11378.72308</v>
      </c>
      <c r="DK86" s="297">
        <f t="shared" si="1666"/>
        <v>11132.14859</v>
      </c>
      <c r="DL86" s="297">
        <f t="shared" si="1666"/>
        <v>22510.87167</v>
      </c>
      <c r="DM86" s="297">
        <f t="shared" si="1666"/>
        <v>3600.852795</v>
      </c>
      <c r="DN86" s="297">
        <f t="shared" si="1666"/>
        <v>3546.13204</v>
      </c>
      <c r="DO86" s="297">
        <f t="shared" si="1666"/>
        <v>7146.984835</v>
      </c>
      <c r="DP86" s="297">
        <f t="shared" si="1666"/>
        <v>37135.57723</v>
      </c>
      <c r="DQ86" s="297">
        <f t="shared" si="1666"/>
        <v>30424.80569</v>
      </c>
      <c r="DR86" s="297">
        <f t="shared" si="1666"/>
        <v>22405.12924</v>
      </c>
      <c r="DS86" s="297">
        <f t="shared" si="1666"/>
        <v>20597.73349</v>
      </c>
      <c r="DT86" s="297">
        <f t="shared" si="1666"/>
        <v>911.6134107</v>
      </c>
      <c r="DU86" s="297">
        <f t="shared" si="1666"/>
        <v>1011.583051</v>
      </c>
      <c r="DV86" s="297">
        <f t="shared" si="1666"/>
        <v>1923.196462</v>
      </c>
      <c r="DW86" s="297">
        <f t="shared" si="1666"/>
        <v>1518.304905</v>
      </c>
      <c r="DX86" s="297">
        <f>SUM(DX90,DX95)</f>
        <v>3640.806444</v>
      </c>
      <c r="DY86" s="297">
        <f t="shared" ref="DY86:EI86" si="1667">DY90+DY95</f>
        <v>704.2220054</v>
      </c>
      <c r="DZ86" s="297">
        <f t="shared" si="1667"/>
        <v>695.4132672</v>
      </c>
      <c r="EA86" s="297">
        <f t="shared" si="1667"/>
        <v>1399.635273</v>
      </c>
      <c r="EB86" s="297">
        <f t="shared" si="1667"/>
        <v>9402.785179</v>
      </c>
      <c r="EC86" s="297">
        <f t="shared" si="1667"/>
        <v>9285.126221</v>
      </c>
      <c r="ED86" s="297">
        <f t="shared" si="1667"/>
        <v>18687.9114</v>
      </c>
      <c r="EE86" s="297">
        <f t="shared" si="1667"/>
        <v>671</v>
      </c>
      <c r="EF86" s="297">
        <f t="shared" si="1667"/>
        <v>151.7293306</v>
      </c>
      <c r="EG86" s="297">
        <f t="shared" si="1667"/>
        <v>115.8622509</v>
      </c>
      <c r="EH86" s="297">
        <f t="shared" si="1667"/>
        <v>749.1715638</v>
      </c>
      <c r="EI86" s="297">
        <f t="shared" si="1667"/>
        <v>205.9773349</v>
      </c>
    </row>
    <row r="87" ht="15.75" customHeight="1">
      <c r="A87" s="49"/>
      <c r="B87" s="66" t="s">
        <v>110</v>
      </c>
      <c r="C87" s="57"/>
      <c r="D87" s="321"/>
      <c r="E87" s="322"/>
      <c r="F87" s="322"/>
      <c r="G87" s="323"/>
      <c r="H87" s="323"/>
      <c r="I87" s="322"/>
      <c r="J87" s="322"/>
      <c r="K87" s="324"/>
      <c r="L87" s="322"/>
      <c r="M87" s="325"/>
      <c r="N87" s="325"/>
      <c r="O87" s="303"/>
      <c r="P87" s="304"/>
      <c r="Q87" s="304"/>
      <c r="R87" s="304"/>
      <c r="S87" s="304"/>
      <c r="T87" s="303"/>
      <c r="U87" s="303"/>
      <c r="V87" s="303"/>
      <c r="W87" s="303"/>
      <c r="X87" s="304"/>
      <c r="Y87" s="304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4">
        <f t="shared" ref="AJ87:AK87" si="1668">+AG87-R87</f>
        <v>0</v>
      </c>
      <c r="AK87" s="304">
        <f t="shared" si="1668"/>
        <v>0</v>
      </c>
      <c r="AL87" s="303"/>
      <c r="AM87" s="304"/>
      <c r="AN87" s="304"/>
      <c r="AO87" s="304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4"/>
      <c r="BL87" s="304"/>
      <c r="BM87" s="304"/>
      <c r="BN87" s="303"/>
      <c r="BO87" s="303"/>
      <c r="BP87" s="303"/>
      <c r="BQ87" s="303"/>
      <c r="BR87" s="303"/>
      <c r="BS87" s="303"/>
      <c r="BT87" s="303"/>
      <c r="BU87" s="303"/>
      <c r="BV87" s="303"/>
      <c r="BW87" s="303"/>
      <c r="BX87" s="303"/>
      <c r="BY87" s="303"/>
      <c r="BZ87" s="303"/>
      <c r="CA87" s="303"/>
      <c r="CB87" s="303"/>
      <c r="CC87" s="303"/>
      <c r="CD87" s="303"/>
      <c r="CE87" s="303"/>
      <c r="CF87" s="303"/>
      <c r="CG87" s="303"/>
      <c r="CH87" s="303"/>
      <c r="CI87" s="303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  <c r="CW87" s="303"/>
      <c r="CX87" s="303"/>
      <c r="CY87" s="303"/>
      <c r="CZ87" s="303"/>
      <c r="DA87" s="303"/>
      <c r="DB87" s="303"/>
      <c r="DC87" s="303"/>
      <c r="DD87" s="303"/>
      <c r="DE87" s="303"/>
      <c r="DF87" s="303"/>
      <c r="DG87" s="303"/>
      <c r="DH87" s="303"/>
      <c r="DI87" s="303"/>
      <c r="DJ87" s="303"/>
      <c r="DK87" s="303"/>
      <c r="DL87" s="303"/>
      <c r="DM87" s="303"/>
      <c r="DN87" s="303"/>
      <c r="DO87" s="303"/>
      <c r="DP87" s="303"/>
      <c r="DQ87" s="303"/>
      <c r="DR87" s="303"/>
      <c r="DS87" s="303"/>
      <c r="DT87" s="303"/>
      <c r="DU87" s="303"/>
      <c r="DV87" s="303"/>
      <c r="DW87" s="303"/>
      <c r="DX87" s="303"/>
      <c r="DY87" s="303"/>
      <c r="DZ87" s="303"/>
      <c r="EA87" s="303"/>
      <c r="EB87" s="303"/>
      <c r="EC87" s="303"/>
      <c r="ED87" s="303"/>
      <c r="EE87" s="303"/>
      <c r="EF87" s="303"/>
      <c r="EG87" s="303"/>
      <c r="EH87" s="303"/>
      <c r="EI87" s="303"/>
    </row>
    <row r="88" ht="15.75" customHeight="1">
      <c r="A88" s="39"/>
      <c r="B88" s="40">
        <v>1.0</v>
      </c>
      <c r="C88" s="53" t="s">
        <v>111</v>
      </c>
      <c r="D88" s="298">
        <v>9637.0</v>
      </c>
      <c r="E88" s="299">
        <v>9507.0</v>
      </c>
      <c r="F88" s="299">
        <v>19144.0</v>
      </c>
      <c r="G88" s="300">
        <f t="shared" ref="G88:I88" si="1669">D88/D132*100</f>
        <v>1.531337843</v>
      </c>
      <c r="H88" s="300">
        <f t="shared" si="1669"/>
        <v>1.554770202</v>
      </c>
      <c r="I88" s="301">
        <f t="shared" si="1669"/>
        <v>1.542885512</v>
      </c>
      <c r="J88" s="302">
        <f t="shared" ref="J88:K88" si="1670">G88*J134/100</f>
        <v>9886.194607</v>
      </c>
      <c r="K88" s="302">
        <f t="shared" si="1670"/>
        <v>9815.824005</v>
      </c>
      <c r="L88" s="299">
        <f t="shared" ref="L88:L89" si="1684">J88+K88</f>
        <v>19702.01861</v>
      </c>
      <c r="M88" s="303"/>
      <c r="N88" s="303"/>
      <c r="O88" s="303"/>
      <c r="P88" s="304">
        <f>I88*P134/100</f>
        <v>375.3686162</v>
      </c>
      <c r="Q88" s="304">
        <f>I88*Q134/100</f>
        <v>373.146861</v>
      </c>
      <c r="R88" s="304">
        <f t="shared" ref="R88:S88" si="1671">G88*R134/100</f>
        <v>179.1693154</v>
      </c>
      <c r="S88" s="304">
        <f t="shared" si="1671"/>
        <v>177.8939761</v>
      </c>
      <c r="T88" s="303">
        <f t="shared" ref="T88:T89" si="1686">R88+S88</f>
        <v>357.0632915</v>
      </c>
      <c r="U88" s="303">
        <f t="shared" ref="U88:V88" si="1672">G88*U134/100</f>
        <v>173.0916492</v>
      </c>
      <c r="V88" s="303">
        <f t="shared" si="1672"/>
        <v>170.756699</v>
      </c>
      <c r="W88" s="303">
        <f t="shared" ref="W88:W89" si="1688">U88+V88</f>
        <v>343.8483482</v>
      </c>
      <c r="X88" s="304">
        <f t="shared" ref="X88:Y88" si="1673">G88*X134/100</f>
        <v>182.336397</v>
      </c>
      <c r="Y88" s="304">
        <f t="shared" si="1673"/>
        <v>179.2183612</v>
      </c>
      <c r="Z88" s="303">
        <f t="shared" ref="Z88:Z89" si="1690">X88+Y88</f>
        <v>361.5547582</v>
      </c>
      <c r="AA88" s="303">
        <f t="shared" ref="AA88:AB88" si="1674">G88*AA134/100</f>
        <v>366.6941599</v>
      </c>
      <c r="AB88" s="303">
        <f t="shared" si="1674"/>
        <v>359.40068</v>
      </c>
      <c r="AC88" s="303">
        <f t="shared" ref="AC88:AC89" si="1692">AA88+AB88</f>
        <v>726.0948399</v>
      </c>
      <c r="AD88" s="303">
        <f t="shared" ref="AD88:AD89" si="1693">$AD$137*J88/100</f>
        <v>551.5266375</v>
      </c>
      <c r="AE88" s="303">
        <f t="shared" ref="AE88:AE89" si="1694">$AE$137*K88/100</f>
        <v>538.945543</v>
      </c>
      <c r="AF88" s="303">
        <f t="shared" ref="AF88:AF89" si="1695">AD88+AE88</f>
        <v>1090.47218</v>
      </c>
      <c r="AG88" s="303">
        <f t="shared" ref="AG88:AG89" si="1696">$AG$137*J88/100</f>
        <v>918.2667375</v>
      </c>
      <c r="AH88" s="303">
        <f t="shared" ref="AH88:AH89" si="1697">$AH$137*K88/100</f>
        <v>892.189333</v>
      </c>
      <c r="AI88" s="303">
        <f t="shared" ref="AI88:AI89" si="1698">AG88+AH88</f>
        <v>1810.456071</v>
      </c>
      <c r="AJ88" s="304">
        <f t="shared" ref="AJ88:AJ89" si="1699">$AJ$137*J88/100</f>
        <v>735.9303406</v>
      </c>
      <c r="AK88" s="304">
        <f t="shared" ref="AK88:AK89" si="1700">$AK$137*K88/100</f>
        <v>712.9709717</v>
      </c>
      <c r="AL88" s="303">
        <f t="shared" ref="AL88:AL89" si="1701">AJ88+AK88</f>
        <v>1448.901312</v>
      </c>
      <c r="AM88" s="304">
        <f t="shared" ref="AM88:AM89" si="1702">$AM$137*J88/100</f>
        <v>359.5121854</v>
      </c>
      <c r="AN88" s="304">
        <f t="shared" ref="AN88:AN89" si="1703">$AN$137*K88/100</f>
        <v>343.3243561</v>
      </c>
      <c r="AO88" s="304">
        <f t="shared" ref="AO88:AO89" si="1704">AM88+AN88</f>
        <v>702.8365415</v>
      </c>
      <c r="AP88" s="303">
        <f t="shared" ref="AP88:AP89" si="1705">$AP$137*J88/100</f>
        <v>177.2064152</v>
      </c>
      <c r="AQ88" s="303">
        <f t="shared" ref="AQ88:AQ89" si="1706">$AQ$137*K88/100</f>
        <v>168.692567</v>
      </c>
      <c r="AR88" s="303">
        <f t="shared" ref="AR88:AR89" si="1707">AP88+AQ88</f>
        <v>345.8989822</v>
      </c>
      <c r="AS88" s="303">
        <f t="shared" ref="AS88:AS89" si="1708">$AS$137*J88/100</f>
        <v>176.1651055</v>
      </c>
      <c r="AT88" s="303">
        <f t="shared" ref="AT88:AT89" si="1709">$AT$137*K88/100</f>
        <v>167.7908002</v>
      </c>
      <c r="AU88" s="303">
        <f t="shared" ref="AU88:AU89" si="1710">AS88+AT88</f>
        <v>343.9559057</v>
      </c>
      <c r="AV88" s="303">
        <f t="shared" ref="AV88:AV89" si="1711">$AV$137*J88/100</f>
        <v>175.6138238</v>
      </c>
      <c r="AW88" s="303">
        <f t="shared" ref="AW88:AW89" si="1712">$AW$137*K88/100</f>
        <v>167.7130617</v>
      </c>
      <c r="AX88" s="303">
        <f t="shared" ref="AX88:AX89" si="1713">AV88+AW88</f>
        <v>343.3268856</v>
      </c>
      <c r="AY88" s="303">
        <f t="shared" ref="AY88:AZ88" si="1675">G88*AY134/100</f>
        <v>175.215676</v>
      </c>
      <c r="AZ88" s="303">
        <f t="shared" si="1675"/>
        <v>167.9773727</v>
      </c>
      <c r="BA88" s="303">
        <f t="shared" ref="BA88:BA89" si="1715">AY88+AZ88</f>
        <v>343.1930487</v>
      </c>
      <c r="BB88" s="303">
        <f t="shared" ref="BB88:BB89" si="1716">$BB$137*J88/100</f>
        <v>174.4806338</v>
      </c>
      <c r="BC88" s="303">
        <f t="shared" ref="BC88:BC89" si="1717">$BC$137*K88/100</f>
        <v>167.8374434</v>
      </c>
      <c r="BD88" s="303">
        <f t="shared" ref="BD88:BD89" si="1718">BB88+BC88</f>
        <v>342.3180772</v>
      </c>
      <c r="BE88" s="303">
        <f t="shared" ref="BE88:BE89" si="1719">$BE$137*J88/100</f>
        <v>172.6430284</v>
      </c>
      <c r="BF88" s="303">
        <f t="shared" ref="BF88:BF89" si="1720">$BF$137*K88/100</f>
        <v>166.4536979</v>
      </c>
      <c r="BG88" s="303">
        <f t="shared" ref="BG88:BG89" si="1721">BE88+BF88</f>
        <v>339.0967263</v>
      </c>
      <c r="BH88" s="303">
        <f t="shared" ref="BH88:BH89" si="1722">$BH$137*J88/100</f>
        <v>1858.094712</v>
      </c>
      <c r="BI88" s="303">
        <f t="shared" ref="BI88:BI89" si="1723">$BI$137*K88/100</f>
        <v>1782.93273</v>
      </c>
      <c r="BJ88" s="303">
        <f t="shared" ref="BJ88:BJ89" si="1724">BH88+BI88</f>
        <v>3641.027442</v>
      </c>
      <c r="BK88" s="304">
        <f t="shared" ref="BK88:BK89" si="1725">$BK$137*J88/100</f>
        <v>1546.712475</v>
      </c>
      <c r="BL88" s="304">
        <f t="shared" ref="BL88:BL89" si="1726">$BL$137*K88/100</f>
        <v>1483.546179</v>
      </c>
      <c r="BM88" s="304">
        <f t="shared" ref="BM88:BM89" si="1727">BK88+BL88</f>
        <v>3030.258654</v>
      </c>
      <c r="BN88" s="303">
        <v>1525.0</v>
      </c>
      <c r="BO88" s="303">
        <v>1086.0</v>
      </c>
      <c r="BP88" s="303">
        <f t="shared" ref="BP88:BP89" si="1728">BN88+BO88</f>
        <v>2611</v>
      </c>
      <c r="BQ88" s="303">
        <f t="shared" ref="BQ88:BQ89" si="1729">D88/F88*BS88</f>
        <v>1352.676934</v>
      </c>
      <c r="BR88" s="303">
        <f t="shared" ref="BR88:BR89" si="1730">E88/F88*BS88</f>
        <v>1334.429762</v>
      </c>
      <c r="BS88" s="303">
        <f t="shared" ref="BS88:BS89" si="1731">BP88/F88*L88</f>
        <v>2687.106696</v>
      </c>
      <c r="BT88" s="303">
        <f t="shared" ref="BT88:BU88" si="1676">G88*BT134/100</f>
        <v>1329.109367</v>
      </c>
      <c r="BU88" s="303">
        <f t="shared" si="1676"/>
        <v>1278.736301</v>
      </c>
      <c r="BV88" s="303">
        <f t="shared" ref="BV88:BV89" si="1733">BT88+BU88</f>
        <v>2607.845668</v>
      </c>
      <c r="BW88" s="303">
        <f t="shared" ref="BW88:BX88" si="1677">G88*BW134/100</f>
        <v>507.2862872</v>
      </c>
      <c r="BX88" s="303">
        <f t="shared" si="1677"/>
        <v>488.8819425</v>
      </c>
      <c r="BY88" s="303">
        <f t="shared" ref="BY88:BY89" si="1735">BW88+BX88</f>
        <v>996.1682297</v>
      </c>
      <c r="BZ88" s="303">
        <f t="shared" ref="BZ88:CA88" si="1678">G88*BZ134/100</f>
        <v>472.1267704</v>
      </c>
      <c r="CA88" s="303">
        <f t="shared" si="1678"/>
        <v>454.0395422</v>
      </c>
      <c r="CB88" s="303">
        <f t="shared" ref="CB88:CB89" si="1737">BZ88+CA88</f>
        <v>926.1663126</v>
      </c>
      <c r="CC88" s="303">
        <f t="shared" ref="CC88:CD88" si="1679">G88*CC134/100</f>
        <v>979.4130576</v>
      </c>
      <c r="CD88" s="303">
        <f t="shared" si="1679"/>
        <v>942.9214847</v>
      </c>
      <c r="CE88" s="303">
        <f t="shared" ref="CE88:CE89" si="1739">CC88+CD88</f>
        <v>1922.334542</v>
      </c>
      <c r="CF88" s="303">
        <f t="shared" ref="CF88:CF89" si="1740">$CF$137*J88/100</f>
        <v>7222.447743</v>
      </c>
      <c r="CG88" s="303">
        <f t="shared" ref="CG88:CG89" si="1741">$CG$137*K88/100</f>
        <v>7251.417129</v>
      </c>
      <c r="CH88" s="303">
        <f t="shared" ref="CH88:CH89" si="1742">CF88+CG88</f>
        <v>14473.86487</v>
      </c>
      <c r="CI88" s="303">
        <f t="shared" ref="CI88:CI89" si="1743">$CI$137*J88/100</f>
        <v>3289.46682</v>
      </c>
      <c r="CJ88" s="303">
        <f t="shared" ref="CJ88:CJ89" si="1744">$CJ$137*K88/100</f>
        <v>3166.196231</v>
      </c>
      <c r="CK88" s="303">
        <f t="shared" ref="CK88:CK89" si="1745">CI88+CJ88</f>
        <v>6455.663052</v>
      </c>
      <c r="CL88" s="303">
        <f t="shared" ref="CL88:CL89" si="1746">$CL$137*J88/100</f>
        <v>6316.263261</v>
      </c>
      <c r="CM88" s="303">
        <f t="shared" ref="CM88:CM89" si="1747">$CM$137*K88/100</f>
        <v>6349.152885</v>
      </c>
      <c r="CN88" s="303">
        <f t="shared" ref="CN88:CN89" si="1748">CL88+CM88</f>
        <v>12665.41615</v>
      </c>
      <c r="CO88" s="303">
        <f t="shared" ref="CO88:CO89" si="1749">$CO$137*J88/100</f>
        <v>280.4645259</v>
      </c>
      <c r="CP88" s="303">
        <f t="shared" ref="CP88:CP89" si="1750">$CP$137*K88/100</f>
        <v>300.4748893</v>
      </c>
      <c r="CQ88" s="303">
        <f t="shared" ref="CQ88:CQ89" si="1751">CO88+CP88</f>
        <v>580.9394153</v>
      </c>
      <c r="CR88" s="303">
        <f t="shared" ref="CR88:CR89" si="1752">$CR$137*J88/100</f>
        <v>2137.150407</v>
      </c>
      <c r="CS88" s="303">
        <f t="shared" ref="CS88:CS89" si="1753">$CS$137*K88/100</f>
        <v>2127.283234</v>
      </c>
      <c r="CT88" s="303">
        <f t="shared" ref="CT88:CT89" si="1754">CR88+CS88</f>
        <v>4264.433641</v>
      </c>
      <c r="CU88" s="303">
        <f t="shared" ref="CU88:CU89" si="1755">$CU$137*J88/100</f>
        <v>2489.848139</v>
      </c>
      <c r="CV88" s="303">
        <f t="shared" ref="CV88:CV89" si="1756">$CV$137*K88/100</f>
        <v>2560.037972</v>
      </c>
      <c r="CW88" s="303">
        <f t="shared" ref="CW88:CW89" si="1757">CU88+CV88</f>
        <v>5049.886111</v>
      </c>
      <c r="CX88" s="303">
        <f t="shared" ref="CX88:CX89" si="1758">$CX$137*J88/100</f>
        <v>1576.757323</v>
      </c>
      <c r="CY88" s="303">
        <f t="shared" ref="CY88:CY89" si="1759">$CY$137*K88/100</f>
        <v>1562.792817</v>
      </c>
      <c r="CZ88" s="303">
        <f t="shared" ref="CZ88:CZ89" si="1760">CX88+CY88</f>
        <v>3139.55014</v>
      </c>
      <c r="DA88" s="303">
        <f t="shared" ref="DA88:DA89" si="1761">$DA$137*J88/100</f>
        <v>6203.755869</v>
      </c>
      <c r="DB88" s="303">
        <f t="shared" ref="DB88:DB89" si="1762">$DB$137*K88/100</f>
        <v>6250.114023</v>
      </c>
      <c r="DC88" s="303">
        <f t="shared" ref="DC88:DC89" si="1763">DA88+DB88</f>
        <v>12453.86989</v>
      </c>
      <c r="DD88" s="303">
        <f t="shared" ref="DD88:DD89" si="1764">$DD$137*J88/100</f>
        <v>6675.88264</v>
      </c>
      <c r="DE88" s="303">
        <f t="shared" ref="DE88:DE89" si="1765">$DE$137*K88/100</f>
        <v>6704.153565</v>
      </c>
      <c r="DF88" s="303">
        <f t="shared" ref="DF88:DF89" si="1766">DD88+DE88</f>
        <v>13380.03621</v>
      </c>
      <c r="DG88" s="303">
        <f t="shared" ref="DG88:DG89" si="1767">$DG$137*J88/100</f>
        <v>6750.320972</v>
      </c>
      <c r="DH88" s="303">
        <f t="shared" ref="DH88:DH89" si="1768">$DH$137*K88/100</f>
        <v>6797.377587</v>
      </c>
      <c r="DI88" s="303">
        <f t="shared" ref="DI88:DI89" si="1769">DG88+DH88</f>
        <v>13547.69856</v>
      </c>
      <c r="DJ88" s="303">
        <f t="shared" ref="DJ88:DJ89" si="1770">$DJ$137*J88/100</f>
        <v>1727.150013</v>
      </c>
      <c r="DK88" s="303">
        <f t="shared" ref="DK88:DK89" si="1771">$DK$137*K88/100</f>
        <v>1717.989978</v>
      </c>
      <c r="DL88" s="303">
        <f t="shared" ref="DL88:DL89" si="1772">DJ88+DK88</f>
        <v>3445.139991</v>
      </c>
      <c r="DM88" s="303">
        <f t="shared" ref="DM88:DM89" si="1773">$DM$137*J88/100</f>
        <v>546.5651029</v>
      </c>
      <c r="DN88" s="303">
        <f t="shared" ref="DN88:DN89" si="1774">$DN$137*K88/100</f>
        <v>547.2635636</v>
      </c>
      <c r="DO88" s="303">
        <f t="shared" ref="DO88:DO89" si="1775">DM88+DN88</f>
        <v>1093.828666</v>
      </c>
      <c r="DP88" s="303">
        <f t="shared" ref="DP88:DP89" si="1776">$DP$137*L88/100</f>
        <v>5683.311393</v>
      </c>
      <c r="DQ88" s="303">
        <f t="shared" ref="DQ88:DQ89" si="1777">$DQ$137*L88/100</f>
        <v>4656.27998</v>
      </c>
      <c r="DR88" s="303">
        <f t="shared" ref="DR88:DR89" si="1778">$DR$137*L88/100</f>
        <v>3428.930847</v>
      </c>
      <c r="DS88" s="303">
        <f t="shared" ref="DS88:DS89" si="1779">16*L88/100</f>
        <v>3152.322978</v>
      </c>
      <c r="DT88" s="303">
        <f t="shared" ref="DT88:DT89" si="1780">$DT$137*J88/100</f>
        <v>138.3716875</v>
      </c>
      <c r="DU88" s="303">
        <f t="shared" ref="DU88:DU89" si="1781">$DU$137*K88/100</f>
        <v>156.114476</v>
      </c>
      <c r="DV88" s="303">
        <f t="shared" ref="DV88:DV89" si="1782">DT88+DU88</f>
        <v>294.4861635</v>
      </c>
      <c r="DW88" s="303">
        <f>I88*DW135/100</f>
        <v>232.3585581</v>
      </c>
      <c r="DX88" s="303">
        <f>I88*DX135/100</f>
        <v>557.1822449</v>
      </c>
      <c r="DY88" s="303">
        <f t="shared" ref="DY88:DZ88" si="1680">1.48*CF88/100</f>
        <v>106.8922266</v>
      </c>
      <c r="DZ88" s="303">
        <f t="shared" si="1680"/>
        <v>107.3209735</v>
      </c>
      <c r="EA88" s="303">
        <f t="shared" ref="EA88:EA89" si="1784">DY88+DZ88</f>
        <v>214.2132001</v>
      </c>
      <c r="EB88" s="303">
        <f t="shared" ref="EB88:EC88" si="1681">19.74*CF88/100</f>
        <v>1425.711184</v>
      </c>
      <c r="EC88" s="303">
        <f t="shared" si="1681"/>
        <v>1431.429741</v>
      </c>
      <c r="ED88" s="303">
        <f t="shared" ref="ED88:ED89" si="1786">EB88+EC88</f>
        <v>2857.140926</v>
      </c>
      <c r="EE88" s="303"/>
      <c r="EF88" s="303">
        <f t="shared" ref="EF88:EF89" si="1787">$EF$137*L88/100</f>
        <v>23.22099446</v>
      </c>
      <c r="EG88" s="303">
        <f t="shared" ref="EG88:EG89" si="1788">L88*0.09/100</f>
        <v>17.73181675</v>
      </c>
      <c r="EH88" s="303">
        <f>I88*EH135/100</f>
        <v>114.6518224</v>
      </c>
      <c r="EI88" s="303">
        <f t="shared" ref="EI88:EI89" si="1789">0.0016*L88</f>
        <v>31.52322978</v>
      </c>
    </row>
    <row r="89" ht="24.75" customHeight="1">
      <c r="A89" s="39"/>
      <c r="B89" s="40">
        <v>2.0</v>
      </c>
      <c r="C89" s="53" t="s">
        <v>110</v>
      </c>
      <c r="D89" s="298">
        <v>20541.0</v>
      </c>
      <c r="E89" s="299">
        <v>19920.0</v>
      </c>
      <c r="F89" s="299">
        <v>40461.0</v>
      </c>
      <c r="G89" s="300">
        <f t="shared" ref="G89:I89" si="1682">D89/D132*100</f>
        <v>3.264004424</v>
      </c>
      <c r="H89" s="300">
        <f t="shared" si="1682"/>
        <v>3.257707209</v>
      </c>
      <c r="I89" s="301">
        <f t="shared" si="1682"/>
        <v>3.260901102</v>
      </c>
      <c r="J89" s="302">
        <f t="shared" ref="J89:K89" si="1683">G89*J134/100</f>
        <v>21072.15144</v>
      </c>
      <c r="K89" s="302">
        <f t="shared" si="1683"/>
        <v>20567.07838</v>
      </c>
      <c r="L89" s="299">
        <f t="shared" si="1684"/>
        <v>41639.22982</v>
      </c>
      <c r="M89" s="303"/>
      <c r="N89" s="303"/>
      <c r="O89" s="303"/>
      <c r="P89" s="304">
        <f>I89*P134/100</f>
        <v>793.3446291</v>
      </c>
      <c r="Q89" s="304">
        <f>I89*Q134/100</f>
        <v>788.6489315</v>
      </c>
      <c r="R89" s="304">
        <f t="shared" ref="R89:S89" si="1685">G89*R134/100</f>
        <v>381.8944597</v>
      </c>
      <c r="S89" s="304">
        <f t="shared" si="1685"/>
        <v>372.7409282</v>
      </c>
      <c r="T89" s="303">
        <f t="shared" si="1686"/>
        <v>754.6353879</v>
      </c>
      <c r="U89" s="303">
        <f t="shared" ref="U89:V89" si="1687">G89*U134/100</f>
        <v>368.9400815</v>
      </c>
      <c r="V89" s="303">
        <f t="shared" si="1687"/>
        <v>357.7862044</v>
      </c>
      <c r="W89" s="303">
        <f t="shared" si="1688"/>
        <v>726.7262859</v>
      </c>
      <c r="X89" s="304">
        <f t="shared" ref="X89:Y89" si="1689">G89*X134/100</f>
        <v>388.6450067</v>
      </c>
      <c r="Y89" s="304">
        <f t="shared" si="1689"/>
        <v>375.5159099</v>
      </c>
      <c r="Z89" s="303">
        <f t="shared" si="1690"/>
        <v>764.1609167</v>
      </c>
      <c r="AA89" s="303">
        <f t="shared" ref="AA89:AB89" si="1691">G89*AA134/100</f>
        <v>781.5984993</v>
      </c>
      <c r="AB89" s="303">
        <f t="shared" si="1691"/>
        <v>753.0515984</v>
      </c>
      <c r="AC89" s="303">
        <f t="shared" si="1692"/>
        <v>1534.650098</v>
      </c>
      <c r="AD89" s="303">
        <f t="shared" si="1693"/>
        <v>1175.563833</v>
      </c>
      <c r="AE89" s="303">
        <f t="shared" si="1694"/>
        <v>1129.251627</v>
      </c>
      <c r="AF89" s="303">
        <f t="shared" si="1695"/>
        <v>2304.81546</v>
      </c>
      <c r="AG89" s="303">
        <f t="shared" si="1696"/>
        <v>1957.260253</v>
      </c>
      <c r="AH89" s="303">
        <f t="shared" si="1697"/>
        <v>1869.402705</v>
      </c>
      <c r="AI89" s="303">
        <f t="shared" si="1698"/>
        <v>3826.662957</v>
      </c>
      <c r="AJ89" s="304">
        <f t="shared" si="1699"/>
        <v>1568.615246</v>
      </c>
      <c r="AK89" s="304">
        <f t="shared" si="1700"/>
        <v>1493.886795</v>
      </c>
      <c r="AL89" s="303">
        <f t="shared" si="1701"/>
        <v>3062.502041</v>
      </c>
      <c r="AM89" s="304">
        <f t="shared" si="1702"/>
        <v>766.2903186</v>
      </c>
      <c r="AN89" s="304">
        <f t="shared" si="1703"/>
        <v>719.3669058</v>
      </c>
      <c r="AO89" s="304">
        <f t="shared" si="1704"/>
        <v>1485.657224</v>
      </c>
      <c r="AP89" s="303">
        <f t="shared" si="1705"/>
        <v>377.7105919</v>
      </c>
      <c r="AQ89" s="303">
        <f t="shared" si="1706"/>
        <v>353.4612321</v>
      </c>
      <c r="AR89" s="303">
        <f t="shared" si="1707"/>
        <v>731.1718241</v>
      </c>
      <c r="AS89" s="303">
        <f t="shared" si="1708"/>
        <v>375.4910689</v>
      </c>
      <c r="AT89" s="303">
        <f t="shared" si="1709"/>
        <v>351.571762</v>
      </c>
      <c r="AU89" s="303">
        <f t="shared" si="1710"/>
        <v>727.0628309</v>
      </c>
      <c r="AV89" s="303">
        <f t="shared" si="1711"/>
        <v>374.3160273</v>
      </c>
      <c r="AW89" s="303">
        <f t="shared" si="1712"/>
        <v>351.4088766</v>
      </c>
      <c r="AX89" s="303">
        <f t="shared" si="1713"/>
        <v>725.7249039</v>
      </c>
      <c r="AY89" s="303">
        <f t="shared" ref="AY89:AZ89" si="1714">G89*AY134/100</f>
        <v>373.4673862</v>
      </c>
      <c r="AZ89" s="303">
        <f t="shared" si="1714"/>
        <v>351.9626868</v>
      </c>
      <c r="BA89" s="303">
        <f t="shared" si="1715"/>
        <v>725.430073</v>
      </c>
      <c r="BB89" s="303">
        <f t="shared" si="1716"/>
        <v>371.9006641</v>
      </c>
      <c r="BC89" s="303">
        <f t="shared" si="1717"/>
        <v>351.6694932</v>
      </c>
      <c r="BD89" s="303">
        <f t="shared" si="1718"/>
        <v>723.5701572</v>
      </c>
      <c r="BE89" s="303">
        <f t="shared" si="1719"/>
        <v>367.9838587</v>
      </c>
      <c r="BF89" s="303">
        <f t="shared" si="1720"/>
        <v>348.7701338</v>
      </c>
      <c r="BG89" s="303">
        <f t="shared" si="1721"/>
        <v>716.7539925</v>
      </c>
      <c r="BH89" s="303">
        <f t="shared" si="1722"/>
        <v>3960.477688</v>
      </c>
      <c r="BI89" s="303">
        <f t="shared" si="1723"/>
        <v>3735.775742</v>
      </c>
      <c r="BJ89" s="303">
        <f t="shared" si="1724"/>
        <v>7696.253429</v>
      </c>
      <c r="BK89" s="304">
        <f t="shared" si="1725"/>
        <v>3296.775028</v>
      </c>
      <c r="BL89" s="304">
        <f t="shared" si="1726"/>
        <v>3108.471641</v>
      </c>
      <c r="BM89" s="304">
        <f t="shared" si="1727"/>
        <v>6405.24667</v>
      </c>
      <c r="BN89" s="303">
        <v>3866.0</v>
      </c>
      <c r="BO89" s="303">
        <v>2828.0</v>
      </c>
      <c r="BP89" s="303">
        <f t="shared" si="1728"/>
        <v>6694</v>
      </c>
      <c r="BQ89" s="303">
        <f t="shared" si="1729"/>
        <v>3497.331135</v>
      </c>
      <c r="BR89" s="303">
        <f t="shared" si="1730"/>
        <v>3391.599056</v>
      </c>
      <c r="BS89" s="303">
        <f t="shared" si="1731"/>
        <v>6888.93019</v>
      </c>
      <c r="BT89" s="303">
        <f t="shared" ref="BT89:BU89" si="1732">G89*BT134/100</f>
        <v>2832.96</v>
      </c>
      <c r="BU89" s="303">
        <f t="shared" si="1732"/>
        <v>2679.333871</v>
      </c>
      <c r="BV89" s="303">
        <f t="shared" si="1733"/>
        <v>5512.29387</v>
      </c>
      <c r="BW89" s="303">
        <f t="shared" ref="BW89:BX89" si="1734">G89*BW134/100</f>
        <v>1081.266745</v>
      </c>
      <c r="BX89" s="303">
        <f t="shared" si="1734"/>
        <v>1024.353455</v>
      </c>
      <c r="BY89" s="303">
        <f t="shared" si="1735"/>
        <v>2105.6202</v>
      </c>
      <c r="BZ89" s="303">
        <f t="shared" ref="BZ89:CA89" si="1736">G89*BZ134/100</f>
        <v>1006.325204</v>
      </c>
      <c r="CA89" s="303">
        <f t="shared" si="1736"/>
        <v>951.3482361</v>
      </c>
      <c r="CB89" s="303">
        <f t="shared" si="1737"/>
        <v>1957.67344</v>
      </c>
      <c r="CC89" s="303">
        <f t="shared" ref="CC89:CD89" si="1738">G89*CC134/100</f>
        <v>2087.591949</v>
      </c>
      <c r="CD89" s="303">
        <f t="shared" si="1738"/>
        <v>1975.701691</v>
      </c>
      <c r="CE89" s="303">
        <f t="shared" si="1739"/>
        <v>4063.29364</v>
      </c>
      <c r="CF89" s="303">
        <f t="shared" si="1740"/>
        <v>15394.44838</v>
      </c>
      <c r="CG89" s="303">
        <f t="shared" si="1741"/>
        <v>15193.88127</v>
      </c>
      <c r="CH89" s="303">
        <f t="shared" si="1742"/>
        <v>30588.32965</v>
      </c>
      <c r="CI89" s="303">
        <f t="shared" si="1743"/>
        <v>7011.407903</v>
      </c>
      <c r="CJ89" s="303">
        <f t="shared" si="1744"/>
        <v>6634.125268</v>
      </c>
      <c r="CK89" s="303">
        <f t="shared" si="1745"/>
        <v>13645.53317</v>
      </c>
      <c r="CL89" s="303">
        <f t="shared" si="1746"/>
        <v>13462.94113</v>
      </c>
      <c r="CM89" s="303">
        <f t="shared" si="1747"/>
        <v>13303.36862</v>
      </c>
      <c r="CN89" s="303">
        <f t="shared" si="1748"/>
        <v>26766.30975</v>
      </c>
      <c r="CO89" s="303">
        <f t="shared" si="1749"/>
        <v>597.8024102</v>
      </c>
      <c r="CP89" s="303">
        <f t="shared" si="1750"/>
        <v>629.5844951</v>
      </c>
      <c r="CQ89" s="303">
        <f t="shared" si="1751"/>
        <v>1227.386905</v>
      </c>
      <c r="CR89" s="303">
        <f t="shared" si="1752"/>
        <v>4555.277214</v>
      </c>
      <c r="CS89" s="303">
        <f t="shared" si="1753"/>
        <v>4457.292734</v>
      </c>
      <c r="CT89" s="303">
        <f t="shared" si="1754"/>
        <v>9012.569948</v>
      </c>
      <c r="CU89" s="303">
        <f t="shared" si="1755"/>
        <v>5307.042713</v>
      </c>
      <c r="CV89" s="303">
        <f t="shared" si="1756"/>
        <v>5364.042959</v>
      </c>
      <c r="CW89" s="303">
        <f t="shared" si="1757"/>
        <v>10671.08567</v>
      </c>
      <c r="CX89" s="303">
        <f t="shared" si="1758"/>
        <v>3360.814795</v>
      </c>
      <c r="CY89" s="303">
        <f t="shared" si="1759"/>
        <v>3274.516978</v>
      </c>
      <c r="CZ89" s="303">
        <f t="shared" si="1760"/>
        <v>6635.331773</v>
      </c>
      <c r="DA89" s="303">
        <f t="shared" si="1761"/>
        <v>13223.13472</v>
      </c>
      <c r="DB89" s="303">
        <f t="shared" si="1762"/>
        <v>13095.85267</v>
      </c>
      <c r="DC89" s="303">
        <f t="shared" si="1763"/>
        <v>26318.98739</v>
      </c>
      <c r="DD89" s="303">
        <f t="shared" si="1764"/>
        <v>14229.45993</v>
      </c>
      <c r="DE89" s="303">
        <f t="shared" si="1765"/>
        <v>14047.20091</v>
      </c>
      <c r="DF89" s="303">
        <f t="shared" si="1766"/>
        <v>28276.66083</v>
      </c>
      <c r="DG89" s="303">
        <f t="shared" si="1767"/>
        <v>14388.12318</v>
      </c>
      <c r="DH89" s="303">
        <f t="shared" si="1768"/>
        <v>14242.53303</v>
      </c>
      <c r="DI89" s="303">
        <f t="shared" si="1769"/>
        <v>28630.65621</v>
      </c>
      <c r="DJ89" s="303">
        <f t="shared" si="1770"/>
        <v>3681.37267</v>
      </c>
      <c r="DK89" s="303">
        <f t="shared" si="1771"/>
        <v>3599.701311</v>
      </c>
      <c r="DL89" s="303">
        <f t="shared" si="1772"/>
        <v>7281.073981</v>
      </c>
      <c r="DM89" s="303">
        <f t="shared" si="1773"/>
        <v>1164.988459</v>
      </c>
      <c r="DN89" s="303">
        <f t="shared" si="1774"/>
        <v>1146.68036</v>
      </c>
      <c r="DO89" s="303">
        <f t="shared" si="1775"/>
        <v>2311.668819</v>
      </c>
      <c r="DP89" s="303">
        <f t="shared" si="1776"/>
        <v>12011.39405</v>
      </c>
      <c r="DQ89" s="303">
        <f t="shared" si="1777"/>
        <v>9840.814591</v>
      </c>
      <c r="DR89" s="303">
        <f t="shared" si="1778"/>
        <v>7246.873652</v>
      </c>
      <c r="DS89" s="303">
        <f t="shared" si="1779"/>
        <v>6662.276772</v>
      </c>
      <c r="DT89" s="303">
        <f t="shared" si="1780"/>
        <v>294.9354397</v>
      </c>
      <c r="DU89" s="303">
        <f t="shared" si="1781"/>
        <v>327.1063808</v>
      </c>
      <c r="DV89" s="303">
        <f t="shared" si="1782"/>
        <v>622.0418206</v>
      </c>
      <c r="DW89" s="303">
        <f>I89*DW135/100</f>
        <v>491.0917059</v>
      </c>
      <c r="DX89" s="303">
        <f>I89*DX135/100</f>
        <v>1177.609215</v>
      </c>
      <c r="DY89" s="303">
        <f t="shared" ref="DY89:DZ89" si="1783">1.48*CF89/100</f>
        <v>227.8378361</v>
      </c>
      <c r="DZ89" s="303">
        <f t="shared" si="1783"/>
        <v>224.8694428</v>
      </c>
      <c r="EA89" s="303">
        <f t="shared" si="1784"/>
        <v>452.7072788</v>
      </c>
      <c r="EB89" s="303">
        <f t="shared" ref="EB89:EC89" si="1785">19.74*CF89/100</f>
        <v>3038.864111</v>
      </c>
      <c r="EC89" s="303">
        <f t="shared" si="1785"/>
        <v>2999.272162</v>
      </c>
      <c r="ED89" s="303">
        <f t="shared" si="1786"/>
        <v>6038.136273</v>
      </c>
      <c r="EE89" s="303"/>
      <c r="EF89" s="303">
        <f t="shared" si="1787"/>
        <v>49.07640907</v>
      </c>
      <c r="EG89" s="303">
        <f t="shared" si="1788"/>
        <v>37.47530684</v>
      </c>
      <c r="EH89" s="303">
        <f>I89*EH135/100</f>
        <v>242.3175609</v>
      </c>
      <c r="EI89" s="303">
        <f t="shared" si="1789"/>
        <v>66.62276772</v>
      </c>
    </row>
    <row r="90" ht="15.75" customHeight="1">
      <c r="A90" s="39"/>
      <c r="B90" s="40"/>
      <c r="C90" s="53"/>
      <c r="D90" s="326">
        <v>30178.0</v>
      </c>
      <c r="E90" s="327">
        <v>29427.0</v>
      </c>
      <c r="F90" s="327">
        <v>59605.0</v>
      </c>
      <c r="G90" s="328"/>
      <c r="H90" s="328"/>
      <c r="I90" s="329"/>
      <c r="J90" s="327">
        <f t="shared" ref="J90:L90" si="1790">SUM(J88:J89)</f>
        <v>30958.34605</v>
      </c>
      <c r="K90" s="327">
        <f t="shared" si="1790"/>
        <v>30382.90239</v>
      </c>
      <c r="L90" s="327">
        <f t="shared" si="1790"/>
        <v>61341.24844</v>
      </c>
      <c r="M90" s="303"/>
      <c r="N90" s="303"/>
      <c r="O90" s="303"/>
      <c r="P90" s="330">
        <f t="shared" ref="P90:DW90" si="1791">P88+P89</f>
        <v>1168.713245</v>
      </c>
      <c r="Q90" s="330">
        <f t="shared" si="1791"/>
        <v>1161.795793</v>
      </c>
      <c r="R90" s="330">
        <f t="shared" si="1791"/>
        <v>561.0637751</v>
      </c>
      <c r="S90" s="330">
        <f t="shared" si="1791"/>
        <v>550.6349043</v>
      </c>
      <c r="T90" s="330">
        <f t="shared" si="1791"/>
        <v>1111.698679</v>
      </c>
      <c r="U90" s="330">
        <f t="shared" si="1791"/>
        <v>542.0317307</v>
      </c>
      <c r="V90" s="330">
        <f t="shared" si="1791"/>
        <v>528.5429034</v>
      </c>
      <c r="W90" s="330">
        <f t="shared" si="1791"/>
        <v>1070.574634</v>
      </c>
      <c r="X90" s="330">
        <f t="shared" si="1791"/>
        <v>570.9814037</v>
      </c>
      <c r="Y90" s="330">
        <f t="shared" si="1791"/>
        <v>554.7342712</v>
      </c>
      <c r="Z90" s="330">
        <f t="shared" si="1791"/>
        <v>1125.715675</v>
      </c>
      <c r="AA90" s="330">
        <f t="shared" si="1791"/>
        <v>1148.292659</v>
      </c>
      <c r="AB90" s="330">
        <f t="shared" si="1791"/>
        <v>1112.452278</v>
      </c>
      <c r="AC90" s="330">
        <f t="shared" si="1791"/>
        <v>2260.744938</v>
      </c>
      <c r="AD90" s="330">
        <f t="shared" si="1791"/>
        <v>1727.090471</v>
      </c>
      <c r="AE90" s="330">
        <f t="shared" si="1791"/>
        <v>1668.19717</v>
      </c>
      <c r="AF90" s="330">
        <f t="shared" si="1791"/>
        <v>3395.287641</v>
      </c>
      <c r="AG90" s="330">
        <f t="shared" si="1791"/>
        <v>2875.52699</v>
      </c>
      <c r="AH90" s="330">
        <f t="shared" si="1791"/>
        <v>2761.592038</v>
      </c>
      <c r="AI90" s="330">
        <f t="shared" si="1791"/>
        <v>5637.119028</v>
      </c>
      <c r="AJ90" s="330">
        <f t="shared" si="1791"/>
        <v>2304.545587</v>
      </c>
      <c r="AK90" s="330">
        <f t="shared" si="1791"/>
        <v>2206.857766</v>
      </c>
      <c r="AL90" s="330">
        <f t="shared" si="1791"/>
        <v>4511.403353</v>
      </c>
      <c r="AM90" s="330">
        <f t="shared" si="1791"/>
        <v>1125.802504</v>
      </c>
      <c r="AN90" s="330">
        <f t="shared" si="1791"/>
        <v>1062.691262</v>
      </c>
      <c r="AO90" s="330">
        <f t="shared" si="1791"/>
        <v>2188.493766</v>
      </c>
      <c r="AP90" s="330">
        <f t="shared" si="1791"/>
        <v>554.9170071</v>
      </c>
      <c r="AQ90" s="330">
        <f t="shared" si="1791"/>
        <v>522.1537991</v>
      </c>
      <c r="AR90" s="330">
        <f t="shared" si="1791"/>
        <v>1077.070806</v>
      </c>
      <c r="AS90" s="330">
        <f t="shared" si="1791"/>
        <v>551.6561744</v>
      </c>
      <c r="AT90" s="330">
        <f t="shared" si="1791"/>
        <v>519.3625622</v>
      </c>
      <c r="AU90" s="330">
        <f t="shared" si="1791"/>
        <v>1071.018737</v>
      </c>
      <c r="AV90" s="330">
        <f t="shared" si="1791"/>
        <v>549.9298512</v>
      </c>
      <c r="AW90" s="330">
        <f t="shared" si="1791"/>
        <v>519.1219383</v>
      </c>
      <c r="AX90" s="330">
        <f t="shared" si="1791"/>
        <v>1069.051789</v>
      </c>
      <c r="AY90" s="330">
        <f t="shared" si="1791"/>
        <v>548.6830622</v>
      </c>
      <c r="AZ90" s="330">
        <f t="shared" si="1791"/>
        <v>519.9400595</v>
      </c>
      <c r="BA90" s="330">
        <f t="shared" si="1791"/>
        <v>1068.623122</v>
      </c>
      <c r="BB90" s="330">
        <f t="shared" si="1791"/>
        <v>546.3812979</v>
      </c>
      <c r="BC90" s="330">
        <f t="shared" si="1791"/>
        <v>519.5069365</v>
      </c>
      <c r="BD90" s="330">
        <f t="shared" si="1791"/>
        <v>1065.888234</v>
      </c>
      <c r="BE90" s="330">
        <f t="shared" si="1791"/>
        <v>540.6268872</v>
      </c>
      <c r="BF90" s="330">
        <f t="shared" si="1791"/>
        <v>515.2238316</v>
      </c>
      <c r="BG90" s="330">
        <f t="shared" si="1791"/>
        <v>1055.850719</v>
      </c>
      <c r="BH90" s="330">
        <f t="shared" si="1791"/>
        <v>5818.5724</v>
      </c>
      <c r="BI90" s="330">
        <f t="shared" si="1791"/>
        <v>5518.708471</v>
      </c>
      <c r="BJ90" s="330">
        <f t="shared" si="1791"/>
        <v>11337.28087</v>
      </c>
      <c r="BK90" s="330">
        <f t="shared" si="1791"/>
        <v>4843.487503</v>
      </c>
      <c r="BL90" s="330">
        <f t="shared" si="1791"/>
        <v>4592.017821</v>
      </c>
      <c r="BM90" s="330">
        <f t="shared" si="1791"/>
        <v>9435.505324</v>
      </c>
      <c r="BN90" s="330">
        <f t="shared" si="1791"/>
        <v>5391</v>
      </c>
      <c r="BO90" s="330">
        <f t="shared" si="1791"/>
        <v>3914</v>
      </c>
      <c r="BP90" s="330">
        <f t="shared" si="1791"/>
        <v>9305</v>
      </c>
      <c r="BQ90" s="330">
        <f t="shared" si="1791"/>
        <v>4850.008069</v>
      </c>
      <c r="BR90" s="330">
        <f t="shared" si="1791"/>
        <v>4726.028818</v>
      </c>
      <c r="BS90" s="330">
        <f t="shared" si="1791"/>
        <v>9576.036887</v>
      </c>
      <c r="BT90" s="330">
        <f t="shared" si="1791"/>
        <v>4162.069367</v>
      </c>
      <c r="BU90" s="330">
        <f t="shared" si="1791"/>
        <v>3958.070172</v>
      </c>
      <c r="BV90" s="330">
        <f t="shared" si="1791"/>
        <v>8120.139539</v>
      </c>
      <c r="BW90" s="330">
        <f t="shared" si="1791"/>
        <v>1588.553033</v>
      </c>
      <c r="BX90" s="330">
        <f t="shared" si="1791"/>
        <v>1513.235397</v>
      </c>
      <c r="BY90" s="330">
        <f t="shared" si="1791"/>
        <v>3101.78843</v>
      </c>
      <c r="BZ90" s="330">
        <f t="shared" si="1791"/>
        <v>1478.451974</v>
      </c>
      <c r="CA90" s="330">
        <f t="shared" si="1791"/>
        <v>1405.387778</v>
      </c>
      <c r="CB90" s="330">
        <f t="shared" si="1791"/>
        <v>2883.839753</v>
      </c>
      <c r="CC90" s="330">
        <f t="shared" si="1791"/>
        <v>3067.005007</v>
      </c>
      <c r="CD90" s="330">
        <f t="shared" si="1791"/>
        <v>2918.623176</v>
      </c>
      <c r="CE90" s="330">
        <f t="shared" si="1791"/>
        <v>5985.628183</v>
      </c>
      <c r="CF90" s="330">
        <f t="shared" si="1791"/>
        <v>22616.89613</v>
      </c>
      <c r="CG90" s="330">
        <f t="shared" si="1791"/>
        <v>22445.2984</v>
      </c>
      <c r="CH90" s="330">
        <f t="shared" si="1791"/>
        <v>45062.19452</v>
      </c>
      <c r="CI90" s="330">
        <f t="shared" si="1791"/>
        <v>10300.87472</v>
      </c>
      <c r="CJ90" s="330">
        <f t="shared" si="1791"/>
        <v>9800.321499</v>
      </c>
      <c r="CK90" s="330">
        <f t="shared" si="1791"/>
        <v>20101.19622</v>
      </c>
      <c r="CL90" s="330">
        <f t="shared" si="1791"/>
        <v>19779.20439</v>
      </c>
      <c r="CM90" s="330">
        <f t="shared" si="1791"/>
        <v>19652.5215</v>
      </c>
      <c r="CN90" s="330">
        <f t="shared" si="1791"/>
        <v>39431.72589</v>
      </c>
      <c r="CO90" s="330">
        <f t="shared" si="1791"/>
        <v>878.2669362</v>
      </c>
      <c r="CP90" s="330">
        <f t="shared" si="1791"/>
        <v>930.0593845</v>
      </c>
      <c r="CQ90" s="330">
        <f t="shared" si="1791"/>
        <v>1808.326321</v>
      </c>
      <c r="CR90" s="330">
        <f t="shared" si="1791"/>
        <v>6692.427621</v>
      </c>
      <c r="CS90" s="330">
        <f t="shared" si="1791"/>
        <v>6584.575968</v>
      </c>
      <c r="CT90" s="330">
        <f t="shared" si="1791"/>
        <v>13277.00359</v>
      </c>
      <c r="CU90" s="330">
        <f t="shared" si="1791"/>
        <v>7796.890852</v>
      </c>
      <c r="CV90" s="330">
        <f t="shared" si="1791"/>
        <v>7924.080931</v>
      </c>
      <c r="CW90" s="330">
        <f t="shared" si="1791"/>
        <v>15720.97178</v>
      </c>
      <c r="CX90" s="330">
        <f t="shared" si="1791"/>
        <v>4937.572118</v>
      </c>
      <c r="CY90" s="330">
        <f t="shared" si="1791"/>
        <v>4837.309795</v>
      </c>
      <c r="CZ90" s="330">
        <f t="shared" si="1791"/>
        <v>9774.881913</v>
      </c>
      <c r="DA90" s="330">
        <f t="shared" si="1791"/>
        <v>19426.89059</v>
      </c>
      <c r="DB90" s="330">
        <f t="shared" si="1791"/>
        <v>19345.96669</v>
      </c>
      <c r="DC90" s="330">
        <f t="shared" si="1791"/>
        <v>38772.85728</v>
      </c>
      <c r="DD90" s="330">
        <f t="shared" si="1791"/>
        <v>20905.34257</v>
      </c>
      <c r="DE90" s="330">
        <f t="shared" si="1791"/>
        <v>20751.35447</v>
      </c>
      <c r="DF90" s="330">
        <f t="shared" si="1791"/>
        <v>41656.69704</v>
      </c>
      <c r="DG90" s="330">
        <f t="shared" si="1791"/>
        <v>21138.44415</v>
      </c>
      <c r="DH90" s="330">
        <f t="shared" si="1791"/>
        <v>21039.91062</v>
      </c>
      <c r="DI90" s="330">
        <f t="shared" si="1791"/>
        <v>42178.35477</v>
      </c>
      <c r="DJ90" s="330">
        <f t="shared" si="1791"/>
        <v>5408.522682</v>
      </c>
      <c r="DK90" s="330">
        <f t="shared" si="1791"/>
        <v>5317.69129</v>
      </c>
      <c r="DL90" s="330">
        <f t="shared" si="1791"/>
        <v>10726.21397</v>
      </c>
      <c r="DM90" s="330">
        <f t="shared" si="1791"/>
        <v>1711.553562</v>
      </c>
      <c r="DN90" s="330">
        <f t="shared" si="1791"/>
        <v>1693.943924</v>
      </c>
      <c r="DO90" s="330">
        <f t="shared" si="1791"/>
        <v>3405.497486</v>
      </c>
      <c r="DP90" s="330">
        <f t="shared" si="1791"/>
        <v>17694.70545</v>
      </c>
      <c r="DQ90" s="330">
        <f t="shared" si="1791"/>
        <v>14497.09457</v>
      </c>
      <c r="DR90" s="330">
        <f t="shared" si="1791"/>
        <v>10675.8045</v>
      </c>
      <c r="DS90" s="330">
        <f t="shared" si="1791"/>
        <v>9814.59975</v>
      </c>
      <c r="DT90" s="330">
        <f t="shared" si="1791"/>
        <v>433.3071272</v>
      </c>
      <c r="DU90" s="330">
        <f t="shared" si="1791"/>
        <v>483.2208568</v>
      </c>
      <c r="DV90" s="330">
        <f t="shared" si="1791"/>
        <v>916.5279841</v>
      </c>
      <c r="DW90" s="330">
        <f t="shared" si="1791"/>
        <v>723.450264</v>
      </c>
      <c r="DX90" s="330">
        <f>SUM(DX88:DX89)</f>
        <v>1734.79146</v>
      </c>
      <c r="DY90" s="330">
        <f t="shared" ref="DY90:ED90" si="1792">DY88+DY89</f>
        <v>334.7300627</v>
      </c>
      <c r="DZ90" s="330">
        <f t="shared" si="1792"/>
        <v>332.1904163</v>
      </c>
      <c r="EA90" s="330">
        <f t="shared" si="1792"/>
        <v>666.9204789</v>
      </c>
      <c r="EB90" s="330">
        <f t="shared" si="1792"/>
        <v>4464.575296</v>
      </c>
      <c r="EC90" s="330">
        <f t="shared" si="1792"/>
        <v>4430.701903</v>
      </c>
      <c r="ED90" s="330">
        <f t="shared" si="1792"/>
        <v>8895.277199</v>
      </c>
      <c r="EE90" s="330">
        <v>320.0</v>
      </c>
      <c r="EF90" s="330">
        <f>EF88+EF89</f>
        <v>72.29740353</v>
      </c>
      <c r="EG90" s="330">
        <f>SUM(EG88:EG89)</f>
        <v>55.20712359</v>
      </c>
      <c r="EH90" s="330">
        <f t="shared" ref="EH90:EI90" si="1793">EH88+EH89</f>
        <v>356.9693833</v>
      </c>
      <c r="EI90" s="330">
        <f t="shared" si="1793"/>
        <v>98.1459975</v>
      </c>
    </row>
    <row r="91" ht="15.75" customHeight="1">
      <c r="A91" s="60"/>
      <c r="B91" s="187"/>
      <c r="C91" s="62"/>
      <c r="D91" s="338"/>
      <c r="E91" s="339"/>
      <c r="F91" s="339"/>
      <c r="G91" s="340"/>
      <c r="H91" s="340"/>
      <c r="I91" s="339"/>
      <c r="J91" s="339"/>
      <c r="K91" s="342"/>
      <c r="L91" s="339"/>
      <c r="M91" s="304"/>
      <c r="N91" s="304"/>
      <c r="O91" s="303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  <c r="BV91" s="304"/>
      <c r="BW91" s="304"/>
      <c r="BX91" s="304"/>
      <c r="BY91" s="304"/>
      <c r="BZ91" s="304"/>
      <c r="CA91" s="304"/>
      <c r="CB91" s="304"/>
      <c r="CC91" s="304"/>
      <c r="CD91" s="304"/>
      <c r="CE91" s="304"/>
      <c r="CF91" s="304"/>
      <c r="CG91" s="304"/>
      <c r="CH91" s="304"/>
      <c r="CI91" s="304"/>
      <c r="CJ91" s="304"/>
      <c r="CK91" s="304"/>
      <c r="CL91" s="304"/>
      <c r="CM91" s="304"/>
      <c r="CN91" s="304"/>
      <c r="CO91" s="304"/>
      <c r="CP91" s="304"/>
      <c r="CQ91" s="304"/>
      <c r="CR91" s="304"/>
      <c r="CS91" s="304"/>
      <c r="CT91" s="304"/>
      <c r="CU91" s="304"/>
      <c r="CV91" s="304"/>
      <c r="CW91" s="304"/>
      <c r="CX91" s="304"/>
      <c r="CY91" s="304"/>
      <c r="CZ91" s="304"/>
      <c r="DA91" s="304"/>
      <c r="DB91" s="304"/>
      <c r="DC91" s="304"/>
      <c r="DD91" s="304"/>
      <c r="DE91" s="304"/>
      <c r="DF91" s="304"/>
      <c r="DG91" s="304"/>
      <c r="DH91" s="304"/>
      <c r="DI91" s="304"/>
      <c r="DJ91" s="304"/>
      <c r="DK91" s="304"/>
      <c r="DL91" s="304"/>
      <c r="DM91" s="304"/>
      <c r="DN91" s="304"/>
      <c r="DO91" s="304"/>
      <c r="DP91" s="304"/>
      <c r="DQ91" s="304"/>
      <c r="DR91" s="304"/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4"/>
      <c r="EH91" s="304"/>
      <c r="EI91" s="304"/>
    </row>
    <row r="92" ht="15.75" customHeight="1">
      <c r="A92" s="39"/>
      <c r="B92" s="56" t="s">
        <v>112</v>
      </c>
      <c r="C92" s="57"/>
      <c r="D92" s="321"/>
      <c r="E92" s="322"/>
      <c r="F92" s="322"/>
      <c r="G92" s="323"/>
      <c r="H92" s="323"/>
      <c r="I92" s="322"/>
      <c r="J92" s="322"/>
      <c r="K92" s="324"/>
      <c r="L92" s="322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4">
        <f t="shared" ref="AJ92:AK92" si="1794">+AG92-R92</f>
        <v>0</v>
      </c>
      <c r="AK92" s="304">
        <f t="shared" si="1794"/>
        <v>0</v>
      </c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  <c r="BS92" s="303"/>
      <c r="BT92" s="303"/>
      <c r="BU92" s="303"/>
      <c r="BV92" s="303"/>
      <c r="BW92" s="303"/>
      <c r="BX92" s="303"/>
      <c r="BY92" s="303"/>
      <c r="BZ92" s="303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  <c r="CW92" s="303"/>
      <c r="CX92" s="303"/>
      <c r="CY92" s="303"/>
      <c r="CZ92" s="303"/>
      <c r="DA92" s="303"/>
      <c r="DB92" s="303"/>
      <c r="DC92" s="303"/>
      <c r="DD92" s="303"/>
      <c r="DE92" s="303"/>
      <c r="DF92" s="303"/>
      <c r="DG92" s="303"/>
      <c r="DH92" s="303"/>
      <c r="DI92" s="303"/>
      <c r="DJ92" s="303"/>
      <c r="DK92" s="303"/>
      <c r="DL92" s="303"/>
      <c r="DM92" s="303"/>
      <c r="DN92" s="303"/>
      <c r="DO92" s="303"/>
      <c r="DP92" s="303"/>
      <c r="DQ92" s="303"/>
      <c r="DR92" s="303"/>
      <c r="DS92" s="303"/>
      <c r="DT92" s="303"/>
      <c r="DU92" s="303"/>
      <c r="DV92" s="303"/>
      <c r="DW92" s="303"/>
      <c r="DX92" s="303"/>
      <c r="DY92" s="303"/>
      <c r="DZ92" s="303"/>
      <c r="EA92" s="303"/>
      <c r="EB92" s="303"/>
      <c r="EC92" s="303"/>
      <c r="ED92" s="303"/>
      <c r="EE92" s="303"/>
      <c r="EF92" s="303"/>
      <c r="EG92" s="303"/>
      <c r="EH92" s="303"/>
      <c r="EI92" s="303"/>
    </row>
    <row r="93" ht="15.75" customHeight="1">
      <c r="A93" s="39"/>
      <c r="B93" s="40">
        <v>3.0</v>
      </c>
      <c r="C93" s="53" t="s">
        <v>113</v>
      </c>
      <c r="D93" s="298">
        <v>10757.0</v>
      </c>
      <c r="E93" s="299">
        <v>10459.0</v>
      </c>
      <c r="F93" s="299">
        <v>21216.0</v>
      </c>
      <c r="G93" s="300">
        <f t="shared" ref="G93:I93" si="1795">D93/D132*100</f>
        <v>1.709307998</v>
      </c>
      <c r="H93" s="300">
        <f t="shared" si="1795"/>
        <v>1.710459824</v>
      </c>
      <c r="I93" s="301">
        <f t="shared" si="1795"/>
        <v>1.709875628</v>
      </c>
      <c r="J93" s="302">
        <f t="shared" ref="J93:K93" si="1796">G93*J134/100</f>
        <v>11035.15569</v>
      </c>
      <c r="K93" s="302">
        <f t="shared" si="1796"/>
        <v>10798.74863</v>
      </c>
      <c r="L93" s="299">
        <f t="shared" ref="L93:L94" si="1810">J93+K93</f>
        <v>21833.90433</v>
      </c>
      <c r="M93" s="303"/>
      <c r="N93" s="303"/>
      <c r="O93" s="303"/>
      <c r="P93" s="303">
        <f>I93*P134/100</f>
        <v>415.9956415</v>
      </c>
      <c r="Q93" s="303">
        <f>I93*Q134/100</f>
        <v>413.5334206</v>
      </c>
      <c r="R93" s="303">
        <f t="shared" ref="R93:S93" si="1797">G93*R134/100</f>
        <v>199.9921476</v>
      </c>
      <c r="S93" s="303">
        <f t="shared" si="1797"/>
        <v>195.7076992</v>
      </c>
      <c r="T93" s="303">
        <f t="shared" ref="T93:T94" si="1812">R93+S93</f>
        <v>395.6998467</v>
      </c>
      <c r="U93" s="303">
        <f t="shared" ref="U93:V93" si="1798">G93*U134/100</f>
        <v>193.2081426</v>
      </c>
      <c r="V93" s="303">
        <f t="shared" si="1798"/>
        <v>187.8557185</v>
      </c>
      <c r="W93" s="303">
        <f t="shared" ref="W93:W94" si="1814">U93+V93</f>
        <v>381.063861</v>
      </c>
      <c r="X93" s="303">
        <f t="shared" ref="X93:Y93" si="1799">G93*X134/100</f>
        <v>203.5273033</v>
      </c>
      <c r="Y93" s="303">
        <f t="shared" si="1799"/>
        <v>197.1647039</v>
      </c>
      <c r="Z93" s="303">
        <f t="shared" ref="Z93:Z94" si="1816">X93+Y93</f>
        <v>400.6920072</v>
      </c>
      <c r="AA93" s="303">
        <f t="shared" ref="AA93:AB93" si="1800">G93*AA134/100</f>
        <v>409.3108932</v>
      </c>
      <c r="AB93" s="303">
        <f t="shared" si="1800"/>
        <v>395.3898929</v>
      </c>
      <c r="AC93" s="303">
        <f t="shared" ref="AC93:AC94" si="1818">AA93+AB93</f>
        <v>804.7007861</v>
      </c>
      <c r="AD93" s="303">
        <f t="shared" ref="AD93:AD94" si="1819">$AD$137*J93/100</f>
        <v>615.6243686</v>
      </c>
      <c r="AE93" s="303">
        <f t="shared" ref="AE93:AE94" si="1820">$AE$137*K93/100</f>
        <v>592.9137934</v>
      </c>
      <c r="AF93" s="303">
        <f t="shared" ref="AF93:AF94" si="1821">AD93+AE93</f>
        <v>1208.538162</v>
      </c>
      <c r="AG93" s="303">
        <f t="shared" ref="AG93:AG94" si="1822">$AG$137*J93/100</f>
        <v>1024.986541</v>
      </c>
      <c r="AH93" s="303">
        <f t="shared" ref="AH93:AH94" si="1823">$AH$137*K93/100</f>
        <v>981.5302654</v>
      </c>
      <c r="AI93" s="303">
        <f t="shared" ref="AI93:AI94" si="1824">AG93+AH93</f>
        <v>2006.516806</v>
      </c>
      <c r="AJ93" s="304">
        <f t="shared" ref="AJ93:AJ94" si="1825">$AJ$137*J93/100</f>
        <v>821.4592377</v>
      </c>
      <c r="AK93" s="304">
        <f t="shared" ref="AK93:AK94" si="1826">$AK$137*K93/100</f>
        <v>784.3655615</v>
      </c>
      <c r="AL93" s="303">
        <f t="shared" ref="AL93:AL94" si="1827">AJ93+AK93</f>
        <v>1605.824799</v>
      </c>
      <c r="AM93" s="304">
        <f t="shared" ref="AM93:AM94" si="1828">$AM$137*J93/100</f>
        <v>401.2942387</v>
      </c>
      <c r="AN93" s="304">
        <f t="shared" ref="AN93:AN94" si="1829">$AN$137*K93/100</f>
        <v>377.7037383</v>
      </c>
      <c r="AO93" s="304">
        <f t="shared" ref="AO93:AO94" si="1830">AM93+AN93</f>
        <v>778.997977</v>
      </c>
      <c r="AP93" s="303">
        <f t="shared" ref="AP93:AP94" si="1831">$AP$137*J93/100</f>
        <v>197.8011215</v>
      </c>
      <c r="AQ93" s="303">
        <f t="shared" ref="AQ93:AQ94" si="1832">$AQ$137*K93/100</f>
        <v>185.5848909</v>
      </c>
      <c r="AR93" s="303">
        <f t="shared" ref="AR93:AR94" si="1833">AP93+AQ93</f>
        <v>383.3860124</v>
      </c>
      <c r="AS93" s="303">
        <f t="shared" ref="AS93:AS94" si="1834">$AS$137*J93/100</f>
        <v>196.6387921</v>
      </c>
      <c r="AT93" s="303">
        <f t="shared" ref="AT93:AT94" si="1835">$AT$137*K93/100</f>
        <v>184.5928242</v>
      </c>
      <c r="AU93" s="303">
        <f t="shared" ref="AU93:AU94" si="1836">AS93+AT93</f>
        <v>381.2316163</v>
      </c>
      <c r="AV93" s="303">
        <f t="shared" ref="AV93:AV94" si="1837">$AV$137*J93/100</f>
        <v>196.0234412</v>
      </c>
      <c r="AW93" s="303">
        <f t="shared" ref="AW93:AW94" si="1838">$AW$137*K93/100</f>
        <v>184.5073012</v>
      </c>
      <c r="AX93" s="303">
        <f t="shared" ref="AX93:AX94" si="1839">AV93+AW93</f>
        <v>380.5307424</v>
      </c>
      <c r="AY93" s="303">
        <f t="shared" ref="AY93:AZ93" si="1801">G93*AY134/100</f>
        <v>195.5790211</v>
      </c>
      <c r="AZ93" s="303">
        <f t="shared" si="1801"/>
        <v>184.7980794</v>
      </c>
      <c r="BA93" s="303">
        <f t="shared" ref="BA93:BA94" si="1841">AY93+AZ93</f>
        <v>380.3771005</v>
      </c>
      <c r="BB93" s="303">
        <f t="shared" ref="BB93:BB94" si="1842">$BB$137*J93/100</f>
        <v>194.7585533</v>
      </c>
      <c r="BC93" s="303">
        <f t="shared" ref="BC93:BC94" si="1843">$BC$137*K93/100</f>
        <v>184.644138</v>
      </c>
      <c r="BD93" s="303">
        <f t="shared" ref="BD93:BD94" si="1844">BB93+BC93</f>
        <v>379.4026913</v>
      </c>
      <c r="BE93" s="303">
        <f t="shared" ref="BE93:BE94" si="1845">$BE$137*J93/100</f>
        <v>192.7073837</v>
      </c>
      <c r="BF93" s="303">
        <f t="shared" ref="BF93:BF94" si="1846">$BF$137*K93/100</f>
        <v>183.1218288</v>
      </c>
      <c r="BG93" s="303">
        <f t="shared" ref="BG93:BG94" si="1847">BE93+BF93</f>
        <v>375.8292125</v>
      </c>
      <c r="BH93" s="303">
        <f t="shared" ref="BH93:BH94" si="1848">$BH$137*J93/100</f>
        <v>2074.040139</v>
      </c>
      <c r="BI93" s="303">
        <f t="shared" ref="BI93:BI94" si="1849">$BI$137*K93/100</f>
        <v>1961.469803</v>
      </c>
      <c r="BJ93" s="303">
        <f t="shared" ref="BJ93:BJ94" si="1850">BH93+BI93</f>
        <v>4035.509942</v>
      </c>
      <c r="BK93" s="304">
        <f t="shared" ref="BK93:BK94" si="1851">$BK$137*J93/100</f>
        <v>1726.46945</v>
      </c>
      <c r="BL93" s="304">
        <f t="shared" ref="BL93:BL94" si="1852">$BL$137*K93/100</f>
        <v>1632.10366</v>
      </c>
      <c r="BM93" s="304">
        <f t="shared" ref="BM93:BM94" si="1853">BK93+BL93</f>
        <v>3358.57311</v>
      </c>
      <c r="BN93" s="303">
        <v>1811.0</v>
      </c>
      <c r="BO93" s="303">
        <v>1134.0</v>
      </c>
      <c r="BP93" s="303">
        <f t="shared" ref="BP93:BP94" si="1854">BN93+BO93</f>
        <v>2945</v>
      </c>
      <c r="BQ93" s="303">
        <f t="shared" ref="BQ93:BQ94" si="1855">D93/F93*BS93</f>
        <v>1536.670865</v>
      </c>
      <c r="BR93" s="303">
        <f t="shared" ref="BR93:BR94" si="1856">E93/F93*BS93</f>
        <v>1494.100639</v>
      </c>
      <c r="BS93" s="303">
        <f t="shared" ref="BS93:BS94" si="1857">BP93/F93*L93</f>
        <v>3030.771504</v>
      </c>
      <c r="BT93" s="303">
        <f t="shared" ref="BT93:BU93" si="1802">G93*BT134/100</f>
        <v>1483.576784</v>
      </c>
      <c r="BU93" s="303">
        <f t="shared" si="1802"/>
        <v>1406.784787</v>
      </c>
      <c r="BV93" s="303">
        <f t="shared" ref="BV93:BV94" si="1859">BT93+BU93</f>
        <v>2890.361571</v>
      </c>
      <c r="BW93" s="303">
        <f t="shared" ref="BW93:BX93" si="1803">G93*BW134/100</f>
        <v>566.2424605</v>
      </c>
      <c r="BX93" s="303">
        <f t="shared" si="1803"/>
        <v>537.8369871</v>
      </c>
      <c r="BY93" s="303">
        <f t="shared" ref="BY93:BY94" si="1861">BW93+BX93</f>
        <v>1104.079448</v>
      </c>
      <c r="BZ93" s="303">
        <f t="shared" ref="BZ93:CA93" si="1804">G93*BZ134/100</f>
        <v>526.9967489</v>
      </c>
      <c r="CA93" s="303">
        <f t="shared" si="1804"/>
        <v>499.5055824</v>
      </c>
      <c r="CB93" s="303">
        <f t="shared" ref="CB93:CB94" si="1863">BZ93+CA93</f>
        <v>1026.502331</v>
      </c>
      <c r="CC93" s="303">
        <f t="shared" ref="CC93:CD93" si="1805">G93*CC134/100</f>
        <v>1093.239209</v>
      </c>
      <c r="CD93" s="303">
        <f t="shared" si="1805"/>
        <v>1037.34257</v>
      </c>
      <c r="CE93" s="303">
        <f t="shared" ref="CE93:CE94" si="1865">CC93+CD93</f>
        <v>2130.581779</v>
      </c>
      <c r="CF93" s="303">
        <f t="shared" ref="CF93:CF94" si="1866">$CF$137*J93/100</f>
        <v>8061.831521</v>
      </c>
      <c r="CG93" s="303">
        <f t="shared" ref="CG93:CG94" si="1867">$CG$137*K93/100</f>
        <v>7977.55041</v>
      </c>
      <c r="CH93" s="303">
        <f t="shared" ref="CH93:CH94" si="1868">CF93+CG93</f>
        <v>16039.38193</v>
      </c>
      <c r="CI93" s="303">
        <f t="shared" ref="CI93:CI94" si="1869">$CI$137*J93/100</f>
        <v>3671.764511</v>
      </c>
      <c r="CJ93" s="303">
        <f t="shared" ref="CJ93:CJ94" si="1870">$CJ$137*K93/100</f>
        <v>3483.248804</v>
      </c>
      <c r="CK93" s="303">
        <f t="shared" ref="CK93:CK94" si="1871">CI93+CJ93</f>
        <v>7155.013315</v>
      </c>
      <c r="CL93" s="303">
        <f t="shared" ref="CL93:CL94" si="1872">$CL$137*J93/100</f>
        <v>7050.33142</v>
      </c>
      <c r="CM93" s="303">
        <f t="shared" ref="CM93:CM94" si="1873">$CM$137*K93/100</f>
        <v>6984.936365</v>
      </c>
      <c r="CN93" s="303">
        <f t="shared" ref="CN93:CN94" si="1874">CL93+CM93</f>
        <v>14035.26779</v>
      </c>
      <c r="CO93" s="303">
        <f t="shared" ref="CO93:CO94" si="1875">$CO$137*J93/100</f>
        <v>313.0597598</v>
      </c>
      <c r="CP93" s="303">
        <f t="shared" ref="CP93:CP94" si="1876">$CP$137*K93/100</f>
        <v>330.5634656</v>
      </c>
      <c r="CQ93" s="303">
        <f t="shared" ref="CQ93:CQ94" si="1877">CO93+CP93</f>
        <v>643.6232254</v>
      </c>
      <c r="CR93" s="303">
        <f t="shared" ref="CR93:CR94" si="1878">$CR$137*J93/100</f>
        <v>2385.527335</v>
      </c>
      <c r="CS93" s="303">
        <f t="shared" ref="CS93:CS94" si="1879">$CS$137*K93/100</f>
        <v>2340.302445</v>
      </c>
      <c r="CT93" s="303">
        <f t="shared" ref="CT93:CT94" si="1880">CR93+CS93</f>
        <v>4725.82978</v>
      </c>
      <c r="CU93" s="303">
        <f t="shared" ref="CU93:CU94" si="1881">$CU$137*J93/100</f>
        <v>2779.215153</v>
      </c>
      <c r="CV93" s="303">
        <f t="shared" ref="CV93:CV94" si="1882">$CV$137*K93/100</f>
        <v>2816.391833</v>
      </c>
      <c r="CW93" s="303">
        <f t="shared" ref="CW93:CW94" si="1883">CU93+CV93</f>
        <v>5595.606986</v>
      </c>
      <c r="CX93" s="303">
        <f t="shared" ref="CX93:CX94" si="1884">$CX$137*J93/100</f>
        <v>1760.006073</v>
      </c>
      <c r="CY93" s="303">
        <f t="shared" ref="CY93:CY94" si="1885">$CY$137*K93/100</f>
        <v>1719.285797</v>
      </c>
      <c r="CZ93" s="303">
        <f t="shared" ref="CZ93:CZ94" si="1886">CX93+CY93</f>
        <v>3479.29187</v>
      </c>
      <c r="DA93" s="303">
        <f t="shared" ref="DA93:DA94" si="1887">$DA$137*J93/100</f>
        <v>6924.748562</v>
      </c>
      <c r="DB93" s="303">
        <f t="shared" ref="DB93:DB94" si="1888">$DB$137*K93/100</f>
        <v>6875.980074</v>
      </c>
      <c r="DC93" s="303">
        <f t="shared" ref="DC93:DC94" si="1889">DA93+DB93</f>
        <v>13800.72864</v>
      </c>
      <c r="DD93" s="303">
        <f t="shared" ref="DD93:DD94" si="1890">$DD$137*J93/100</f>
        <v>7451.74531</v>
      </c>
      <c r="DE93" s="303">
        <f t="shared" ref="DE93:DE94" si="1891">$DE$137*K93/100</f>
        <v>7375.485657</v>
      </c>
      <c r="DF93" s="303">
        <f t="shared" ref="DF93:DF94" si="1892">DD93+DE93</f>
        <v>14827.23097</v>
      </c>
      <c r="DG93" s="303">
        <f t="shared" ref="DG93:DG94" si="1893">$DG$137*J93/100</f>
        <v>7534.834772</v>
      </c>
      <c r="DH93" s="303">
        <f t="shared" ref="DH93:DH94" si="1894">$DH$137*K93/100</f>
        <v>7478.044828</v>
      </c>
      <c r="DI93" s="303">
        <f t="shared" ref="DI93:DI94" si="1895">DG93+DH93</f>
        <v>15012.8796</v>
      </c>
      <c r="DJ93" s="303">
        <f t="shared" ref="DJ93:DJ94" si="1896">$DJ$137*J93/100</f>
        <v>1927.877212</v>
      </c>
      <c r="DK93" s="303">
        <f t="shared" ref="DK93:DK94" si="1897">$DK$137*K93/100</f>
        <v>1890.023896</v>
      </c>
      <c r="DL93" s="303">
        <f t="shared" ref="DL93:DL94" si="1898">DJ93+DK93</f>
        <v>3817.901108</v>
      </c>
      <c r="DM93" s="303">
        <f t="shared" ref="DM93:DM94" si="1899">$DM$137*J93/100</f>
        <v>610.0862106</v>
      </c>
      <c r="DN93" s="303">
        <f t="shared" ref="DN93:DN94" si="1900">$DN$137*K93/100</f>
        <v>602.0647535</v>
      </c>
      <c r="DO93" s="303">
        <f t="shared" ref="DO93:DO94" si="1901">DM93+DN93</f>
        <v>1212.150964</v>
      </c>
      <c r="DP93" s="303">
        <f t="shared" ref="DP93:DP94" si="1902">$DP$137*L93/100</f>
        <v>6298.282406</v>
      </c>
      <c r="DQ93" s="303">
        <f t="shared" ref="DQ93:DQ94" si="1903">$DQ$137*L93/100</f>
        <v>5160.11956</v>
      </c>
      <c r="DR93" s="303">
        <f t="shared" ref="DR93:DR94" si="1904">$DR$137*L93/100</f>
        <v>3799.96332</v>
      </c>
      <c r="DS93" s="303">
        <f t="shared" ref="DS93:DS94" si="1905">16*L93/100</f>
        <v>3493.424692</v>
      </c>
      <c r="DT93" s="303">
        <f t="shared" ref="DT93:DT94" si="1906">$DT$137*J93/100</f>
        <v>154.4530707</v>
      </c>
      <c r="DU93" s="303">
        <f t="shared" ref="DU93:DU94" si="1907">$DU$137*K93/100</f>
        <v>171.7472709</v>
      </c>
      <c r="DV93" s="303">
        <f t="shared" ref="DV93:DV94" si="1908">DT93+DU93</f>
        <v>326.2003416</v>
      </c>
      <c r="DW93" s="303">
        <f>I93*DW135/100</f>
        <v>257.5072696</v>
      </c>
      <c r="DX93" s="303">
        <f>I93*DX135/100</f>
        <v>617.4873855</v>
      </c>
      <c r="DY93" s="303">
        <f t="shared" ref="DY93:DZ93" si="1806">1.48*CF93/100</f>
        <v>119.3151065</v>
      </c>
      <c r="DZ93" s="303">
        <f t="shared" si="1806"/>
        <v>118.0677461</v>
      </c>
      <c r="EA93" s="303">
        <f t="shared" ref="EA93:EA94" si="1910">DY93+DZ93</f>
        <v>237.3828526</v>
      </c>
      <c r="EB93" s="303">
        <f t="shared" ref="EB93:EC93" si="1807">19.78*CF93/100</f>
        <v>1594.630275</v>
      </c>
      <c r="EC93" s="303">
        <f t="shared" si="1807"/>
        <v>1577.959471</v>
      </c>
      <c r="ED93" s="303">
        <f t="shared" ref="ED93:ED94" si="1912">EB93+EC93</f>
        <v>3172.589746</v>
      </c>
      <c r="EE93" s="303"/>
      <c r="EF93" s="303">
        <f t="shared" ref="EF93:EF94" si="1913">$EF$137*L93/100</f>
        <v>25.73365609</v>
      </c>
      <c r="EG93" s="303">
        <f t="shared" ref="EG93:EG94" si="1914">L93*0.09/100</f>
        <v>19.65051389</v>
      </c>
      <c r="EH93" s="303">
        <f>I93*EH135/100</f>
        <v>127.0608579</v>
      </c>
      <c r="EI93" s="303">
        <f t="shared" ref="EI93:EI94" si="1915">0.0016*L93</f>
        <v>34.93424692</v>
      </c>
    </row>
    <row r="94" ht="15.75" customHeight="1">
      <c r="A94" s="39"/>
      <c r="B94" s="40">
        <v>4.0</v>
      </c>
      <c r="C94" s="53" t="s">
        <v>114</v>
      </c>
      <c r="D94" s="298">
        <v>22555.0</v>
      </c>
      <c r="E94" s="299">
        <v>21717.0</v>
      </c>
      <c r="F94" s="299">
        <v>44272.0</v>
      </c>
      <c r="G94" s="300">
        <f t="shared" ref="G94:I94" si="1808">D94/D132*100</f>
        <v>3.584032899</v>
      </c>
      <c r="H94" s="300">
        <f t="shared" si="1808"/>
        <v>3.551587723</v>
      </c>
      <c r="I94" s="301">
        <f t="shared" si="1808"/>
        <v>3.568043637</v>
      </c>
      <c r="J94" s="302">
        <f t="shared" ref="J94:K94" si="1809">G94*J134/100</f>
        <v>23138.22967</v>
      </c>
      <c r="K94" s="302">
        <f t="shared" si="1809"/>
        <v>22422.45187</v>
      </c>
      <c r="L94" s="299">
        <f t="shared" si="1810"/>
        <v>45560.68154</v>
      </c>
      <c r="M94" s="303"/>
      <c r="N94" s="303"/>
      <c r="O94" s="303"/>
      <c r="P94" s="303">
        <f>I94*P134/100</f>
        <v>868.0693364</v>
      </c>
      <c r="Q94" s="303">
        <f>I94*Q134/100</f>
        <v>862.9313535</v>
      </c>
      <c r="R94" s="303">
        <f t="shared" ref="R94:S94" si="1811">G94*R134/100</f>
        <v>419.3383739</v>
      </c>
      <c r="S94" s="303">
        <f t="shared" si="1811"/>
        <v>406.3662017</v>
      </c>
      <c r="T94" s="303">
        <f t="shared" si="1812"/>
        <v>825.7045756</v>
      </c>
      <c r="U94" s="303">
        <f t="shared" ref="U94:V94" si="1813">G94*U134/100</f>
        <v>405.1138474</v>
      </c>
      <c r="V94" s="303">
        <f t="shared" si="1813"/>
        <v>390.0623996</v>
      </c>
      <c r="W94" s="303">
        <f t="shared" si="1814"/>
        <v>795.176247</v>
      </c>
      <c r="X94" s="303">
        <f t="shared" ref="X94:Y94" si="1815">G94*X134/100</f>
        <v>426.7507973</v>
      </c>
      <c r="Y94" s="303">
        <f t="shared" si="1815"/>
        <v>409.3915169</v>
      </c>
      <c r="Z94" s="303">
        <f t="shared" si="1816"/>
        <v>836.1423142</v>
      </c>
      <c r="AA94" s="303">
        <f t="shared" ref="AA94:AB94" si="1817">G94*AA134/100</f>
        <v>858.232518</v>
      </c>
      <c r="AB94" s="303">
        <f t="shared" si="1817"/>
        <v>820.9850181</v>
      </c>
      <c r="AC94" s="303">
        <f t="shared" si="1818"/>
        <v>1679.217536</v>
      </c>
      <c r="AD94" s="303">
        <f t="shared" si="1819"/>
        <v>1290.825289</v>
      </c>
      <c r="AE94" s="303">
        <f t="shared" si="1820"/>
        <v>1231.122368</v>
      </c>
      <c r="AF94" s="303">
        <f t="shared" si="1821"/>
        <v>2521.947657</v>
      </c>
      <c r="AG94" s="303">
        <f t="shared" si="1822"/>
        <v>2149.165328</v>
      </c>
      <c r="AH94" s="303">
        <f t="shared" si="1823"/>
        <v>2038.043099</v>
      </c>
      <c r="AI94" s="303">
        <f t="shared" si="1824"/>
        <v>4187.208427</v>
      </c>
      <c r="AJ94" s="304">
        <f t="shared" si="1825"/>
        <v>1722.414531</v>
      </c>
      <c r="AK94" s="304">
        <f t="shared" si="1826"/>
        <v>1628.651582</v>
      </c>
      <c r="AL94" s="303">
        <f t="shared" si="1827"/>
        <v>3351.066113</v>
      </c>
      <c r="AM94" s="304">
        <f t="shared" si="1828"/>
        <v>841.4234037</v>
      </c>
      <c r="AN94" s="304">
        <f t="shared" si="1829"/>
        <v>784.2616011</v>
      </c>
      <c r="AO94" s="304">
        <f t="shared" si="1830"/>
        <v>1625.685005</v>
      </c>
      <c r="AP94" s="303">
        <f t="shared" si="1831"/>
        <v>414.7442871</v>
      </c>
      <c r="AQ94" s="303">
        <f t="shared" si="1832"/>
        <v>385.347268</v>
      </c>
      <c r="AR94" s="303">
        <f t="shared" si="1833"/>
        <v>800.0915551</v>
      </c>
      <c r="AS94" s="303">
        <f t="shared" si="1834"/>
        <v>412.3071447</v>
      </c>
      <c r="AT94" s="303">
        <f t="shared" si="1835"/>
        <v>383.2873471</v>
      </c>
      <c r="AU94" s="303">
        <f t="shared" si="1836"/>
        <v>795.5944918</v>
      </c>
      <c r="AV94" s="303">
        <f t="shared" si="1837"/>
        <v>411.0168929</v>
      </c>
      <c r="AW94" s="303">
        <f t="shared" si="1838"/>
        <v>383.1097677</v>
      </c>
      <c r="AX94" s="303">
        <f t="shared" si="1839"/>
        <v>794.1266606</v>
      </c>
      <c r="AY94" s="303">
        <f t="shared" ref="AY94:AZ94" si="1840">G94*AY134/100</f>
        <v>410.0850443</v>
      </c>
      <c r="AZ94" s="303">
        <f t="shared" si="1840"/>
        <v>383.7135376</v>
      </c>
      <c r="BA94" s="303">
        <f t="shared" si="1841"/>
        <v>793.7985819</v>
      </c>
      <c r="BB94" s="303">
        <f t="shared" si="1842"/>
        <v>408.3647085</v>
      </c>
      <c r="BC94" s="303">
        <f t="shared" si="1843"/>
        <v>383.3938947</v>
      </c>
      <c r="BD94" s="303">
        <f t="shared" si="1844"/>
        <v>791.7586033</v>
      </c>
      <c r="BE94" s="303">
        <f t="shared" si="1845"/>
        <v>404.063869</v>
      </c>
      <c r="BF94" s="303">
        <f t="shared" si="1846"/>
        <v>380.2329817</v>
      </c>
      <c r="BG94" s="303">
        <f t="shared" si="1847"/>
        <v>784.2968507</v>
      </c>
      <c r="BH94" s="303">
        <f t="shared" si="1848"/>
        <v>4348.793839</v>
      </c>
      <c r="BI94" s="303">
        <f t="shared" si="1849"/>
        <v>4072.783222</v>
      </c>
      <c r="BJ94" s="303">
        <f t="shared" si="1850"/>
        <v>8421.577061</v>
      </c>
      <c r="BK94" s="304">
        <f t="shared" si="1851"/>
        <v>3620.016589</v>
      </c>
      <c r="BL94" s="304">
        <f t="shared" si="1852"/>
        <v>3388.88949</v>
      </c>
      <c r="BM94" s="304">
        <f t="shared" si="1853"/>
        <v>7008.906079</v>
      </c>
      <c r="BN94" s="303">
        <v>4510.0</v>
      </c>
      <c r="BO94" s="303">
        <v>3315.0</v>
      </c>
      <c r="BP94" s="303">
        <f t="shared" si="1854"/>
        <v>7825</v>
      </c>
      <c r="BQ94" s="303">
        <f t="shared" si="1855"/>
        <v>4102.599343</v>
      </c>
      <c r="BR94" s="303">
        <f t="shared" si="1856"/>
        <v>3950.172908</v>
      </c>
      <c r="BS94" s="303">
        <f t="shared" si="1857"/>
        <v>8052.772251</v>
      </c>
      <c r="BT94" s="303">
        <f t="shared" ref="BT94:BU94" si="1858">G94*BT134/100</f>
        <v>3110.725514</v>
      </c>
      <c r="BU94" s="303">
        <f t="shared" si="1858"/>
        <v>2921.038839</v>
      </c>
      <c r="BV94" s="303">
        <f t="shared" si="1859"/>
        <v>6031.764353</v>
      </c>
      <c r="BW94" s="303">
        <f t="shared" ref="BW94:BX94" si="1860">G94*BW134/100</f>
        <v>1187.282578</v>
      </c>
      <c r="BX94" s="303">
        <f t="shared" si="1860"/>
        <v>1116.761244</v>
      </c>
      <c r="BY94" s="303">
        <f t="shared" si="1861"/>
        <v>2304.043822</v>
      </c>
      <c r="BZ94" s="303">
        <f t="shared" ref="BZ94:CA94" si="1862">G94*BZ134/100</f>
        <v>1104.993183</v>
      </c>
      <c r="CA94" s="303">
        <f t="shared" si="1862"/>
        <v>1037.170163</v>
      </c>
      <c r="CB94" s="303">
        <f t="shared" si="1863"/>
        <v>2142.163346</v>
      </c>
      <c r="CC94" s="303">
        <f t="shared" ref="CC94:CD94" si="1864">G94*CC134/100</f>
        <v>2292.275762</v>
      </c>
      <c r="CD94" s="303">
        <f t="shared" si="1864"/>
        <v>2153.931407</v>
      </c>
      <c r="CE94" s="303">
        <f t="shared" si="1865"/>
        <v>4446.207168</v>
      </c>
      <c r="CF94" s="303">
        <f t="shared" si="1866"/>
        <v>16903.84029</v>
      </c>
      <c r="CG94" s="303">
        <f t="shared" si="1867"/>
        <v>16564.53411</v>
      </c>
      <c r="CH94" s="303">
        <f t="shared" si="1868"/>
        <v>33468.3744</v>
      </c>
      <c r="CI94" s="303">
        <f t="shared" si="1869"/>
        <v>7698.86107</v>
      </c>
      <c r="CJ94" s="303">
        <f t="shared" si="1870"/>
        <v>7232.595303</v>
      </c>
      <c r="CK94" s="303">
        <f t="shared" si="1871"/>
        <v>14931.45637</v>
      </c>
      <c r="CL94" s="303">
        <f t="shared" si="1872"/>
        <v>14782.95298</v>
      </c>
      <c r="CM94" s="303">
        <f t="shared" si="1873"/>
        <v>14503.47672</v>
      </c>
      <c r="CN94" s="303">
        <f t="shared" si="1874"/>
        <v>29286.4297</v>
      </c>
      <c r="CO94" s="303">
        <f t="shared" si="1875"/>
        <v>656.4156255</v>
      </c>
      <c r="CP94" s="303">
        <f t="shared" si="1876"/>
        <v>686.3798434</v>
      </c>
      <c r="CQ94" s="303">
        <f t="shared" si="1877"/>
        <v>1342.795469</v>
      </c>
      <c r="CR94" s="303">
        <f t="shared" si="1878"/>
        <v>5001.912154</v>
      </c>
      <c r="CS94" s="303">
        <f t="shared" si="1879"/>
        <v>4859.388871</v>
      </c>
      <c r="CT94" s="303">
        <f t="shared" si="1880"/>
        <v>9861.301025</v>
      </c>
      <c r="CU94" s="303">
        <f t="shared" si="1881"/>
        <v>5827.386612</v>
      </c>
      <c r="CV94" s="303">
        <f t="shared" si="1882"/>
        <v>5847.937798</v>
      </c>
      <c r="CW94" s="303">
        <f t="shared" si="1883"/>
        <v>11675.32441</v>
      </c>
      <c r="CX94" s="303">
        <f t="shared" si="1884"/>
        <v>3690.335315</v>
      </c>
      <c r="CY94" s="303">
        <f t="shared" si="1885"/>
        <v>3569.913916</v>
      </c>
      <c r="CZ94" s="303">
        <f t="shared" si="1886"/>
        <v>7260.249231</v>
      </c>
      <c r="DA94" s="303">
        <f t="shared" si="1887"/>
        <v>14519.63408</v>
      </c>
      <c r="DB94" s="303">
        <f t="shared" si="1888"/>
        <v>14277.24058</v>
      </c>
      <c r="DC94" s="303">
        <f t="shared" si="1889"/>
        <v>28796.87467</v>
      </c>
      <c r="DD94" s="303">
        <f t="shared" si="1890"/>
        <v>15624.62726</v>
      </c>
      <c r="DE94" s="303">
        <f t="shared" si="1891"/>
        <v>15314.41075</v>
      </c>
      <c r="DF94" s="303">
        <f t="shared" si="1892"/>
        <v>30939.03801</v>
      </c>
      <c r="DG94" s="303">
        <f t="shared" si="1893"/>
        <v>15798.8471</v>
      </c>
      <c r="DH94" s="303">
        <f t="shared" si="1894"/>
        <v>15527.36395</v>
      </c>
      <c r="DI94" s="303">
        <f t="shared" si="1895"/>
        <v>31326.21105</v>
      </c>
      <c r="DJ94" s="303">
        <f t="shared" si="1896"/>
        <v>4042.323186</v>
      </c>
      <c r="DK94" s="303">
        <f t="shared" si="1897"/>
        <v>3924.433403</v>
      </c>
      <c r="DL94" s="303">
        <f t="shared" si="1898"/>
        <v>7966.756588</v>
      </c>
      <c r="DM94" s="303">
        <f t="shared" si="1899"/>
        <v>1279.213022</v>
      </c>
      <c r="DN94" s="303">
        <f t="shared" si="1900"/>
        <v>1250.123363</v>
      </c>
      <c r="DO94" s="303">
        <f t="shared" si="1901"/>
        <v>2529.336385</v>
      </c>
      <c r="DP94" s="303">
        <f t="shared" si="1902"/>
        <v>13142.58937</v>
      </c>
      <c r="DQ94" s="303">
        <f t="shared" si="1903"/>
        <v>10767.59156</v>
      </c>
      <c r="DR94" s="303">
        <f t="shared" si="1904"/>
        <v>7929.361423</v>
      </c>
      <c r="DS94" s="303">
        <f t="shared" si="1905"/>
        <v>7289.709047</v>
      </c>
      <c r="DT94" s="303">
        <f t="shared" si="1906"/>
        <v>323.8532128</v>
      </c>
      <c r="DU94" s="303">
        <f t="shared" si="1907"/>
        <v>356.6149233</v>
      </c>
      <c r="DV94" s="303">
        <f t="shared" si="1908"/>
        <v>680.4681361</v>
      </c>
      <c r="DW94" s="303">
        <f>I94*DW135/100</f>
        <v>537.3473717</v>
      </c>
      <c r="DX94" s="303">
        <f>I94*DX135/100</f>
        <v>1288.527599</v>
      </c>
      <c r="DY94" s="303">
        <f t="shared" ref="DY94:DZ94" si="1909">1.48*CF94/100</f>
        <v>250.1768362</v>
      </c>
      <c r="DZ94" s="303">
        <f t="shared" si="1909"/>
        <v>245.1551048</v>
      </c>
      <c r="EA94" s="303">
        <f t="shared" si="1910"/>
        <v>495.3319411</v>
      </c>
      <c r="EB94" s="303">
        <f t="shared" ref="EB94:EC94" si="1911">19.78*CF94/100</f>
        <v>3343.579609</v>
      </c>
      <c r="EC94" s="303">
        <f t="shared" si="1911"/>
        <v>3276.464847</v>
      </c>
      <c r="ED94" s="303">
        <f t="shared" si="1912"/>
        <v>6620.044456</v>
      </c>
      <c r="EE94" s="303"/>
      <c r="EF94" s="303">
        <f t="shared" si="1913"/>
        <v>53.69827095</v>
      </c>
      <c r="EG94" s="303">
        <f t="shared" si="1914"/>
        <v>41.00461339</v>
      </c>
      <c r="EH94" s="303">
        <f>I94*EH135/100</f>
        <v>265.1413226</v>
      </c>
      <c r="EI94" s="303">
        <f t="shared" si="1915"/>
        <v>72.89709047</v>
      </c>
    </row>
    <row r="95" ht="15.75" customHeight="1">
      <c r="A95" s="39"/>
      <c r="B95" s="40"/>
      <c r="C95" s="53"/>
      <c r="D95" s="326">
        <v>33312.0</v>
      </c>
      <c r="E95" s="327">
        <v>32176.0</v>
      </c>
      <c r="F95" s="327">
        <v>65488.0</v>
      </c>
      <c r="G95" s="328"/>
      <c r="H95" s="328"/>
      <c r="I95" s="329"/>
      <c r="J95" s="327">
        <f t="shared" ref="J95:L95" si="1916">SUM(J93:J94)</f>
        <v>34173.38536</v>
      </c>
      <c r="K95" s="327">
        <f t="shared" si="1916"/>
        <v>33221.2005</v>
      </c>
      <c r="L95" s="327">
        <f t="shared" si="1916"/>
        <v>67394.58587</v>
      </c>
      <c r="M95" s="303"/>
      <c r="N95" s="303"/>
      <c r="O95" s="303"/>
      <c r="P95" s="330">
        <f t="shared" ref="P95:DW95" si="1917">P93+P94</f>
        <v>1284.064978</v>
      </c>
      <c r="Q95" s="330">
        <f t="shared" si="1917"/>
        <v>1276.464774</v>
      </c>
      <c r="R95" s="330">
        <f t="shared" si="1917"/>
        <v>619.3305215</v>
      </c>
      <c r="S95" s="330">
        <f t="shared" si="1917"/>
        <v>602.0739009</v>
      </c>
      <c r="T95" s="330">
        <f t="shared" si="1917"/>
        <v>1221.404422</v>
      </c>
      <c r="U95" s="330">
        <f t="shared" si="1917"/>
        <v>598.32199</v>
      </c>
      <c r="V95" s="330">
        <f t="shared" si="1917"/>
        <v>577.9181181</v>
      </c>
      <c r="W95" s="330">
        <f t="shared" si="1917"/>
        <v>1176.240108</v>
      </c>
      <c r="X95" s="330">
        <f t="shared" si="1917"/>
        <v>630.2781006</v>
      </c>
      <c r="Y95" s="330">
        <f t="shared" si="1917"/>
        <v>606.5562208</v>
      </c>
      <c r="Z95" s="330">
        <f t="shared" si="1917"/>
        <v>1236.834321</v>
      </c>
      <c r="AA95" s="330">
        <f t="shared" si="1917"/>
        <v>1267.543411</v>
      </c>
      <c r="AB95" s="330">
        <f t="shared" si="1917"/>
        <v>1216.374911</v>
      </c>
      <c r="AC95" s="330">
        <f t="shared" si="1917"/>
        <v>2483.918322</v>
      </c>
      <c r="AD95" s="330">
        <f t="shared" si="1917"/>
        <v>1906.449657</v>
      </c>
      <c r="AE95" s="330">
        <f t="shared" si="1917"/>
        <v>1824.036162</v>
      </c>
      <c r="AF95" s="330">
        <f t="shared" si="1917"/>
        <v>3730.485819</v>
      </c>
      <c r="AG95" s="330">
        <f t="shared" si="1917"/>
        <v>3174.151869</v>
      </c>
      <c r="AH95" s="330">
        <f t="shared" si="1917"/>
        <v>3019.573365</v>
      </c>
      <c r="AI95" s="330">
        <f t="shared" si="1917"/>
        <v>6193.725234</v>
      </c>
      <c r="AJ95" s="330">
        <f t="shared" si="1917"/>
        <v>2543.873768</v>
      </c>
      <c r="AK95" s="330">
        <f t="shared" si="1917"/>
        <v>2413.017144</v>
      </c>
      <c r="AL95" s="330">
        <f t="shared" si="1917"/>
        <v>4956.890912</v>
      </c>
      <c r="AM95" s="330">
        <f t="shared" si="1917"/>
        <v>1242.717642</v>
      </c>
      <c r="AN95" s="330">
        <f t="shared" si="1917"/>
        <v>1161.965339</v>
      </c>
      <c r="AO95" s="330">
        <f t="shared" si="1917"/>
        <v>2404.682982</v>
      </c>
      <c r="AP95" s="330">
        <f t="shared" si="1917"/>
        <v>612.5454086</v>
      </c>
      <c r="AQ95" s="330">
        <f t="shared" si="1917"/>
        <v>570.9321589</v>
      </c>
      <c r="AR95" s="330">
        <f t="shared" si="1917"/>
        <v>1183.477568</v>
      </c>
      <c r="AS95" s="330">
        <f t="shared" si="1917"/>
        <v>608.9459368</v>
      </c>
      <c r="AT95" s="330">
        <f t="shared" si="1917"/>
        <v>567.8801713</v>
      </c>
      <c r="AU95" s="330">
        <f t="shared" si="1917"/>
        <v>1176.826108</v>
      </c>
      <c r="AV95" s="330">
        <f t="shared" si="1917"/>
        <v>607.0403341</v>
      </c>
      <c r="AW95" s="330">
        <f t="shared" si="1917"/>
        <v>567.6170689</v>
      </c>
      <c r="AX95" s="330">
        <f t="shared" si="1917"/>
        <v>1174.657403</v>
      </c>
      <c r="AY95" s="330">
        <f t="shared" si="1917"/>
        <v>605.6640654</v>
      </c>
      <c r="AZ95" s="330">
        <f t="shared" si="1917"/>
        <v>568.511617</v>
      </c>
      <c r="BA95" s="330">
        <f t="shared" si="1917"/>
        <v>1174.175682</v>
      </c>
      <c r="BB95" s="330">
        <f t="shared" si="1917"/>
        <v>603.1232618</v>
      </c>
      <c r="BC95" s="330">
        <f t="shared" si="1917"/>
        <v>568.0380328</v>
      </c>
      <c r="BD95" s="330">
        <f t="shared" si="1917"/>
        <v>1171.161295</v>
      </c>
      <c r="BE95" s="330">
        <f t="shared" si="1917"/>
        <v>596.7712527</v>
      </c>
      <c r="BF95" s="330">
        <f t="shared" si="1917"/>
        <v>563.3548104</v>
      </c>
      <c r="BG95" s="330">
        <f t="shared" si="1917"/>
        <v>1160.126063</v>
      </c>
      <c r="BH95" s="330">
        <f t="shared" si="1917"/>
        <v>6422.833978</v>
      </c>
      <c r="BI95" s="330">
        <f t="shared" si="1917"/>
        <v>6034.253025</v>
      </c>
      <c r="BJ95" s="330">
        <f t="shared" si="1917"/>
        <v>12457.087</v>
      </c>
      <c r="BK95" s="330">
        <f t="shared" si="1917"/>
        <v>5346.48604</v>
      </c>
      <c r="BL95" s="330">
        <f t="shared" si="1917"/>
        <v>5020.993149</v>
      </c>
      <c r="BM95" s="330">
        <f t="shared" si="1917"/>
        <v>10367.47919</v>
      </c>
      <c r="BN95" s="330">
        <f t="shared" si="1917"/>
        <v>6321</v>
      </c>
      <c r="BO95" s="330">
        <f t="shared" si="1917"/>
        <v>4449</v>
      </c>
      <c r="BP95" s="330">
        <f t="shared" si="1917"/>
        <v>10770</v>
      </c>
      <c r="BQ95" s="330">
        <f t="shared" si="1917"/>
        <v>5639.270208</v>
      </c>
      <c r="BR95" s="330">
        <f t="shared" si="1917"/>
        <v>5444.273547</v>
      </c>
      <c r="BS95" s="330">
        <f t="shared" si="1917"/>
        <v>11083.54375</v>
      </c>
      <c r="BT95" s="330">
        <f t="shared" si="1917"/>
        <v>4594.302298</v>
      </c>
      <c r="BU95" s="330">
        <f t="shared" si="1917"/>
        <v>4327.823626</v>
      </c>
      <c r="BV95" s="330">
        <f t="shared" si="1917"/>
        <v>8922.125924</v>
      </c>
      <c r="BW95" s="330">
        <f t="shared" si="1917"/>
        <v>1753.525039</v>
      </c>
      <c r="BX95" s="330">
        <f t="shared" si="1917"/>
        <v>1654.598231</v>
      </c>
      <c r="BY95" s="330">
        <f t="shared" si="1917"/>
        <v>3408.12327</v>
      </c>
      <c r="BZ95" s="330">
        <f t="shared" si="1917"/>
        <v>1631.989932</v>
      </c>
      <c r="CA95" s="330">
        <f t="shared" si="1917"/>
        <v>1536.675745</v>
      </c>
      <c r="CB95" s="330">
        <f t="shared" si="1917"/>
        <v>3168.665677</v>
      </c>
      <c r="CC95" s="330">
        <f t="shared" si="1917"/>
        <v>3385.514971</v>
      </c>
      <c r="CD95" s="330">
        <f t="shared" si="1917"/>
        <v>3191.273976</v>
      </c>
      <c r="CE95" s="330">
        <f t="shared" si="1917"/>
        <v>6576.788947</v>
      </c>
      <c r="CF95" s="330">
        <f t="shared" si="1917"/>
        <v>24965.67181</v>
      </c>
      <c r="CG95" s="330">
        <f t="shared" si="1917"/>
        <v>24542.08452</v>
      </c>
      <c r="CH95" s="330">
        <f t="shared" si="1917"/>
        <v>49507.75633</v>
      </c>
      <c r="CI95" s="330">
        <f t="shared" si="1917"/>
        <v>11370.62558</v>
      </c>
      <c r="CJ95" s="330">
        <f t="shared" si="1917"/>
        <v>10715.84411</v>
      </c>
      <c r="CK95" s="330">
        <f t="shared" si="1917"/>
        <v>22086.46969</v>
      </c>
      <c r="CL95" s="330">
        <f t="shared" si="1917"/>
        <v>21833.2844</v>
      </c>
      <c r="CM95" s="330">
        <f t="shared" si="1917"/>
        <v>21488.41309</v>
      </c>
      <c r="CN95" s="330">
        <f t="shared" si="1917"/>
        <v>43321.69749</v>
      </c>
      <c r="CO95" s="330">
        <f t="shared" si="1917"/>
        <v>969.4753853</v>
      </c>
      <c r="CP95" s="330">
        <f t="shared" si="1917"/>
        <v>1016.943309</v>
      </c>
      <c r="CQ95" s="330">
        <f t="shared" si="1917"/>
        <v>1986.418694</v>
      </c>
      <c r="CR95" s="330">
        <f t="shared" si="1917"/>
        <v>7387.439489</v>
      </c>
      <c r="CS95" s="330">
        <f t="shared" si="1917"/>
        <v>7199.691316</v>
      </c>
      <c r="CT95" s="330">
        <f t="shared" si="1917"/>
        <v>14587.13081</v>
      </c>
      <c r="CU95" s="330">
        <f t="shared" si="1917"/>
        <v>8606.601765</v>
      </c>
      <c r="CV95" s="330">
        <f t="shared" si="1917"/>
        <v>8664.32963</v>
      </c>
      <c r="CW95" s="330">
        <f t="shared" si="1917"/>
        <v>17270.9314</v>
      </c>
      <c r="CX95" s="330">
        <f t="shared" si="1917"/>
        <v>5450.341388</v>
      </c>
      <c r="CY95" s="330">
        <f t="shared" si="1917"/>
        <v>5289.199713</v>
      </c>
      <c r="CZ95" s="330">
        <f t="shared" si="1917"/>
        <v>10739.5411</v>
      </c>
      <c r="DA95" s="330">
        <f t="shared" si="1917"/>
        <v>21444.38264</v>
      </c>
      <c r="DB95" s="330">
        <f t="shared" si="1917"/>
        <v>21153.22066</v>
      </c>
      <c r="DC95" s="330">
        <f t="shared" si="1917"/>
        <v>42597.6033</v>
      </c>
      <c r="DD95" s="330">
        <f t="shared" si="1917"/>
        <v>23076.37257</v>
      </c>
      <c r="DE95" s="330">
        <f t="shared" si="1917"/>
        <v>22689.8964</v>
      </c>
      <c r="DF95" s="330">
        <f t="shared" si="1917"/>
        <v>45766.26898</v>
      </c>
      <c r="DG95" s="330">
        <f t="shared" si="1917"/>
        <v>23333.68188</v>
      </c>
      <c r="DH95" s="330">
        <f t="shared" si="1917"/>
        <v>23005.40878</v>
      </c>
      <c r="DI95" s="330">
        <f t="shared" si="1917"/>
        <v>46339.09065</v>
      </c>
      <c r="DJ95" s="330">
        <f t="shared" si="1917"/>
        <v>5970.200398</v>
      </c>
      <c r="DK95" s="330">
        <f t="shared" si="1917"/>
        <v>5814.457299</v>
      </c>
      <c r="DL95" s="330">
        <f t="shared" si="1917"/>
        <v>11784.6577</v>
      </c>
      <c r="DM95" s="330">
        <f t="shared" si="1917"/>
        <v>1889.299233</v>
      </c>
      <c r="DN95" s="330">
        <f t="shared" si="1917"/>
        <v>1852.188116</v>
      </c>
      <c r="DO95" s="330">
        <f t="shared" si="1917"/>
        <v>3741.487349</v>
      </c>
      <c r="DP95" s="330">
        <f t="shared" si="1917"/>
        <v>19440.87178</v>
      </c>
      <c r="DQ95" s="330">
        <f t="shared" si="1917"/>
        <v>15927.71112</v>
      </c>
      <c r="DR95" s="330">
        <f t="shared" si="1917"/>
        <v>11729.32474</v>
      </c>
      <c r="DS95" s="330">
        <f t="shared" si="1917"/>
        <v>10783.13374</v>
      </c>
      <c r="DT95" s="330">
        <f t="shared" si="1917"/>
        <v>478.3062835</v>
      </c>
      <c r="DU95" s="330">
        <f t="shared" si="1917"/>
        <v>528.3621942</v>
      </c>
      <c r="DV95" s="330">
        <f t="shared" si="1917"/>
        <v>1006.668478</v>
      </c>
      <c r="DW95" s="330">
        <f t="shared" si="1917"/>
        <v>794.8546412</v>
      </c>
      <c r="DX95" s="330">
        <f>SUM(DX93:DX94)</f>
        <v>1906.014984</v>
      </c>
      <c r="DY95" s="330">
        <f t="shared" ref="DY95:ED95" si="1918">DY93+DY94</f>
        <v>369.4919427</v>
      </c>
      <c r="DZ95" s="330">
        <f t="shared" si="1918"/>
        <v>363.2228509</v>
      </c>
      <c r="EA95" s="330">
        <f t="shared" si="1918"/>
        <v>732.7147936</v>
      </c>
      <c r="EB95" s="330">
        <f t="shared" si="1918"/>
        <v>4938.209883</v>
      </c>
      <c r="EC95" s="330">
        <f t="shared" si="1918"/>
        <v>4854.424318</v>
      </c>
      <c r="ED95" s="330">
        <f t="shared" si="1918"/>
        <v>9792.634202</v>
      </c>
      <c r="EE95" s="330">
        <v>351.0</v>
      </c>
      <c r="EF95" s="330">
        <f>EF93+EF94</f>
        <v>79.43192704</v>
      </c>
      <c r="EG95" s="330">
        <f t="shared" ref="EG95:EH95" si="1919">SUM(EG93:EG94)</f>
        <v>60.65512728</v>
      </c>
      <c r="EH95" s="330">
        <f t="shared" si="1919"/>
        <v>392.2021805</v>
      </c>
      <c r="EI95" s="330">
        <f>EI93+EI94</f>
        <v>107.8313374</v>
      </c>
    </row>
    <row r="96" ht="15.75" customHeight="1">
      <c r="A96" s="44"/>
      <c r="B96" s="67"/>
      <c r="C96" s="68"/>
      <c r="D96" s="308"/>
      <c r="E96" s="309"/>
      <c r="F96" s="309"/>
      <c r="G96" s="310"/>
      <c r="H96" s="310"/>
      <c r="I96" s="309"/>
      <c r="J96" s="309"/>
      <c r="K96" s="311"/>
      <c r="L96" s="309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  <c r="BS96" s="312"/>
      <c r="BT96" s="312"/>
      <c r="BU96" s="312"/>
      <c r="BV96" s="312"/>
      <c r="BW96" s="312"/>
      <c r="BX96" s="312"/>
      <c r="BY96" s="312"/>
      <c r="BZ96" s="312"/>
      <c r="CA96" s="312"/>
      <c r="CB96" s="312"/>
      <c r="CC96" s="312"/>
      <c r="CD96" s="312"/>
      <c r="CE96" s="312"/>
      <c r="CF96" s="312"/>
      <c r="CG96" s="312"/>
      <c r="CH96" s="312"/>
      <c r="CI96" s="312"/>
      <c r="CJ96" s="312"/>
      <c r="CK96" s="312"/>
      <c r="CL96" s="312"/>
      <c r="CM96" s="312"/>
      <c r="CN96" s="312"/>
      <c r="CO96" s="312"/>
      <c r="CP96" s="312"/>
      <c r="CQ96" s="312"/>
      <c r="CR96" s="312"/>
      <c r="CS96" s="312"/>
      <c r="CT96" s="312"/>
      <c r="CU96" s="312"/>
      <c r="CV96" s="312"/>
      <c r="CW96" s="312"/>
      <c r="CX96" s="312"/>
      <c r="CY96" s="312"/>
      <c r="CZ96" s="312"/>
      <c r="DA96" s="312"/>
      <c r="DB96" s="312"/>
      <c r="DC96" s="312"/>
      <c r="DD96" s="312"/>
      <c r="DE96" s="312"/>
      <c r="DF96" s="312"/>
      <c r="DG96" s="312"/>
      <c r="DH96" s="312"/>
      <c r="DI96" s="312"/>
      <c r="DJ96" s="312"/>
      <c r="DK96" s="312"/>
      <c r="DL96" s="312"/>
      <c r="DM96" s="312"/>
      <c r="DN96" s="312"/>
      <c r="DO96" s="312"/>
      <c r="DP96" s="312"/>
      <c r="DQ96" s="312"/>
      <c r="DR96" s="312"/>
      <c r="DS96" s="312"/>
      <c r="DT96" s="312"/>
      <c r="DU96" s="312"/>
      <c r="DV96" s="312"/>
      <c r="DW96" s="312"/>
      <c r="DX96" s="312"/>
      <c r="DY96" s="312"/>
      <c r="DZ96" s="312"/>
      <c r="EA96" s="312"/>
      <c r="EB96" s="312"/>
      <c r="EC96" s="312"/>
      <c r="ED96" s="312"/>
      <c r="EE96" s="312"/>
      <c r="EF96" s="312"/>
      <c r="EG96" s="312"/>
      <c r="EH96" s="312"/>
      <c r="EI96" s="312"/>
    </row>
    <row r="97" ht="14.25" customHeight="1">
      <c r="A97" s="70" t="s">
        <v>115</v>
      </c>
      <c r="B97" s="71" t="s">
        <v>116</v>
      </c>
      <c r="C97" s="72"/>
      <c r="D97" s="313">
        <v>96971.0</v>
      </c>
      <c r="E97" s="314">
        <v>98804.0</v>
      </c>
      <c r="F97" s="314">
        <v>195775.0</v>
      </c>
      <c r="G97" s="315"/>
      <c r="H97" s="315"/>
      <c r="I97" s="316"/>
      <c r="J97" s="314">
        <f t="shared" ref="J97:L97" si="1920">J104+J107</f>
        <v>99478.4868</v>
      </c>
      <c r="K97" s="314">
        <f t="shared" si="1920"/>
        <v>102013.5348</v>
      </c>
      <c r="L97" s="314">
        <f t="shared" si="1920"/>
        <v>201492.0216</v>
      </c>
      <c r="M97" s="347">
        <v>5586.0</v>
      </c>
      <c r="N97" s="346">
        <v>195775.0</v>
      </c>
      <c r="O97" s="296">
        <f>M97/N97*1000</f>
        <v>28.53275444</v>
      </c>
      <c r="P97" s="297">
        <v>3839.0</v>
      </c>
      <c r="Q97" s="297">
        <f t="shared" ref="Q97:S97" si="1921">Q104+Q107</f>
        <v>3815.964622</v>
      </c>
      <c r="R97" s="297">
        <f t="shared" si="1921"/>
        <v>1803.565601</v>
      </c>
      <c r="S97" s="297">
        <f t="shared" si="1921"/>
        <v>1849.67505</v>
      </c>
      <c r="T97" s="297">
        <v>3652.0</v>
      </c>
      <c r="U97" s="297">
        <f t="shared" ref="U97:AH97" si="1922">U104+U107</f>
        <v>1741.711146</v>
      </c>
      <c r="V97" s="297">
        <f t="shared" si="1922"/>
        <v>1774.633943</v>
      </c>
      <c r="W97" s="297">
        <f t="shared" si="1922"/>
        <v>3516.345088</v>
      </c>
      <c r="X97" s="297">
        <f t="shared" si="1922"/>
        <v>1834.735161</v>
      </c>
      <c r="Y97" s="297">
        <f t="shared" si="1922"/>
        <v>1862.573994</v>
      </c>
      <c r="Z97" s="297">
        <f t="shared" si="1922"/>
        <v>3697.309156</v>
      </c>
      <c r="AA97" s="297">
        <f t="shared" si="1922"/>
        <v>3689.810042</v>
      </c>
      <c r="AB97" s="297">
        <f t="shared" si="1922"/>
        <v>3735.166171</v>
      </c>
      <c r="AC97" s="297">
        <f t="shared" si="1922"/>
        <v>7424.976213</v>
      </c>
      <c r="AD97" s="297">
        <f t="shared" si="1922"/>
        <v>5549.661676</v>
      </c>
      <c r="AE97" s="297">
        <f t="shared" si="1922"/>
        <v>5601.13342</v>
      </c>
      <c r="AF97" s="297">
        <f t="shared" si="1922"/>
        <v>11150.7951</v>
      </c>
      <c r="AG97" s="297">
        <f t="shared" si="1922"/>
        <v>9239.933984</v>
      </c>
      <c r="AH97" s="297">
        <f t="shared" si="1922"/>
        <v>9273.630639</v>
      </c>
      <c r="AI97" s="297">
        <v>18512.0</v>
      </c>
      <c r="AJ97" s="297">
        <f t="shared" ref="AJ97:BL97" si="1923">AJ104+AJ107</f>
        <v>7405.198823</v>
      </c>
      <c r="AK97" s="297">
        <f t="shared" si="1923"/>
        <v>7409.738497</v>
      </c>
      <c r="AL97" s="297">
        <f t="shared" si="1923"/>
        <v>14814.93732</v>
      </c>
      <c r="AM97" s="297">
        <f t="shared" si="1923"/>
        <v>3617.542402</v>
      </c>
      <c r="AN97" s="297">
        <f t="shared" si="1923"/>
        <v>3568.088743</v>
      </c>
      <c r="AO97" s="297">
        <f t="shared" si="1923"/>
        <v>7185.631145</v>
      </c>
      <c r="AP97" s="297">
        <f t="shared" si="1923"/>
        <v>1783.115418</v>
      </c>
      <c r="AQ97" s="297">
        <f t="shared" si="1923"/>
        <v>1753.181907</v>
      </c>
      <c r="AR97" s="297">
        <f t="shared" si="1923"/>
        <v>3536.297325</v>
      </c>
      <c r="AS97" s="297">
        <f t="shared" si="1923"/>
        <v>1772.637381</v>
      </c>
      <c r="AT97" s="297">
        <f t="shared" si="1923"/>
        <v>1743.810059</v>
      </c>
      <c r="AU97" s="297">
        <f t="shared" si="1923"/>
        <v>3516.44744</v>
      </c>
      <c r="AV97" s="297">
        <f t="shared" si="1923"/>
        <v>1767.090185</v>
      </c>
      <c r="AW97" s="297">
        <f t="shared" si="1923"/>
        <v>1743.002141</v>
      </c>
      <c r="AX97" s="297">
        <f t="shared" si="1923"/>
        <v>3510.092326</v>
      </c>
      <c r="AY97" s="297">
        <f t="shared" si="1923"/>
        <v>1763.083876</v>
      </c>
      <c r="AZ97" s="297">
        <f t="shared" si="1923"/>
        <v>1745.749062</v>
      </c>
      <c r="BA97" s="297">
        <f t="shared" si="1923"/>
        <v>3508.832938</v>
      </c>
      <c r="BB97" s="297">
        <f t="shared" si="1923"/>
        <v>1755.687615</v>
      </c>
      <c r="BC97" s="297">
        <f t="shared" si="1923"/>
        <v>1744.294809</v>
      </c>
      <c r="BD97" s="297">
        <f t="shared" si="1923"/>
        <v>3499.982424</v>
      </c>
      <c r="BE97" s="297">
        <f t="shared" si="1923"/>
        <v>1737.196961</v>
      </c>
      <c r="BF97" s="297">
        <f t="shared" si="1923"/>
        <v>1729.91387</v>
      </c>
      <c r="BG97" s="297">
        <f t="shared" si="1923"/>
        <v>3467.110831</v>
      </c>
      <c r="BH97" s="297">
        <f t="shared" si="1923"/>
        <v>18696.82498</v>
      </c>
      <c r="BI97" s="297">
        <f t="shared" si="1923"/>
        <v>18529.59771</v>
      </c>
      <c r="BJ97" s="297">
        <f t="shared" si="1923"/>
        <v>37226.42269</v>
      </c>
      <c r="BK97" s="297">
        <f t="shared" si="1923"/>
        <v>15564.99244</v>
      </c>
      <c r="BL97" s="297">
        <f t="shared" si="1923"/>
        <v>15418.14418</v>
      </c>
      <c r="BM97" s="297">
        <v>30982.0</v>
      </c>
      <c r="BN97" s="297">
        <f t="shared" ref="BN97:DN97" si="1924">BN104+BN107</f>
        <v>20248</v>
      </c>
      <c r="BO97" s="297">
        <f t="shared" si="1924"/>
        <v>14482</v>
      </c>
      <c r="BP97" s="297">
        <f t="shared" si="1924"/>
        <v>34730</v>
      </c>
      <c r="BQ97" s="297">
        <f t="shared" si="1924"/>
        <v>17711.94077</v>
      </c>
      <c r="BR97" s="297">
        <f t="shared" si="1924"/>
        <v>18032.19827</v>
      </c>
      <c r="BS97" s="297">
        <f t="shared" si="1924"/>
        <v>35744.13904</v>
      </c>
      <c r="BT97" s="297">
        <f t="shared" si="1924"/>
        <v>13373.98199</v>
      </c>
      <c r="BU97" s="297">
        <f t="shared" si="1924"/>
        <v>13289.6036</v>
      </c>
      <c r="BV97" s="297">
        <f t="shared" si="1924"/>
        <v>26663.5856</v>
      </c>
      <c r="BW97" s="297">
        <f t="shared" si="1924"/>
        <v>5104.499176</v>
      </c>
      <c r="BX97" s="297">
        <f t="shared" si="1924"/>
        <v>5080.834274</v>
      </c>
      <c r="BY97" s="297">
        <f t="shared" si="1924"/>
        <v>10185.33345</v>
      </c>
      <c r="BZ97" s="297">
        <f t="shared" si="1924"/>
        <v>4750.711326</v>
      </c>
      <c r="CA97" s="297">
        <f t="shared" si="1924"/>
        <v>4718.725458</v>
      </c>
      <c r="CB97" s="297">
        <f t="shared" si="1924"/>
        <v>9469.436784</v>
      </c>
      <c r="CC97" s="297">
        <f t="shared" si="1924"/>
        <v>9855.210502</v>
      </c>
      <c r="CD97" s="297">
        <f t="shared" si="1924"/>
        <v>9799.559732</v>
      </c>
      <c r="CE97" s="297">
        <f t="shared" si="1924"/>
        <v>19654.77023</v>
      </c>
      <c r="CF97" s="297">
        <f t="shared" si="1924"/>
        <v>72674.89676</v>
      </c>
      <c r="CG97" s="297">
        <f t="shared" si="1924"/>
        <v>75362.26128</v>
      </c>
      <c r="CH97" s="297">
        <f t="shared" si="1924"/>
        <v>148037.158</v>
      </c>
      <c r="CI97" s="297">
        <f t="shared" si="1924"/>
        <v>33099.81188</v>
      </c>
      <c r="CJ97" s="297">
        <f t="shared" si="1924"/>
        <v>32905.52776</v>
      </c>
      <c r="CK97" s="297">
        <f t="shared" si="1924"/>
        <v>66005.33964</v>
      </c>
      <c r="CL97" s="297">
        <f t="shared" si="1924"/>
        <v>63556.53883</v>
      </c>
      <c r="CM97" s="297">
        <f t="shared" si="1924"/>
        <v>65985.24263</v>
      </c>
      <c r="CN97" s="297">
        <f t="shared" si="1924"/>
        <v>129541.7815</v>
      </c>
      <c r="CO97" s="297">
        <f t="shared" si="1924"/>
        <v>2822.136095</v>
      </c>
      <c r="CP97" s="297">
        <f t="shared" si="1924"/>
        <v>3122.76438</v>
      </c>
      <c r="CQ97" s="297">
        <f t="shared" si="1924"/>
        <v>5944.900475</v>
      </c>
      <c r="CR97" s="297">
        <f t="shared" si="1924"/>
        <v>21504.7849</v>
      </c>
      <c r="CS97" s="297">
        <f t="shared" si="1924"/>
        <v>22108.35097</v>
      </c>
      <c r="CT97" s="297">
        <f t="shared" si="1924"/>
        <v>43613.13587</v>
      </c>
      <c r="CU97" s="297">
        <f t="shared" si="1924"/>
        <v>25053.7578</v>
      </c>
      <c r="CV97" s="297">
        <f t="shared" si="1924"/>
        <v>26605.8685</v>
      </c>
      <c r="CW97" s="297">
        <f t="shared" si="1924"/>
        <v>51659.62629</v>
      </c>
      <c r="CX97" s="297">
        <f t="shared" si="1924"/>
        <v>13541.31273</v>
      </c>
      <c r="CY97" s="297">
        <f t="shared" si="1924"/>
        <v>12746.05131</v>
      </c>
      <c r="CZ97" s="297">
        <f t="shared" si="1924"/>
        <v>32107.64154</v>
      </c>
      <c r="DA97" s="297">
        <f t="shared" si="1924"/>
        <v>62424.44852</v>
      </c>
      <c r="DB97" s="297">
        <f t="shared" si="1924"/>
        <v>64955.95518</v>
      </c>
      <c r="DC97" s="297">
        <f t="shared" si="1924"/>
        <v>127380.4037</v>
      </c>
      <c r="DD97" s="297">
        <f t="shared" si="1924"/>
        <v>67175.24581</v>
      </c>
      <c r="DE97" s="297">
        <f t="shared" si="1924"/>
        <v>69674.68064</v>
      </c>
      <c r="DF97" s="297">
        <f t="shared" si="1924"/>
        <v>136849.9265</v>
      </c>
      <c r="DG97" s="297">
        <f t="shared" si="1924"/>
        <v>67924.18543</v>
      </c>
      <c r="DH97" s="297">
        <f t="shared" si="1924"/>
        <v>70643.53582</v>
      </c>
      <c r="DI97" s="297">
        <f t="shared" si="1924"/>
        <v>138567.7213</v>
      </c>
      <c r="DJ97" s="297">
        <f t="shared" si="1924"/>
        <v>17379.21178</v>
      </c>
      <c r="DK97" s="297">
        <f t="shared" si="1924"/>
        <v>17854.66307</v>
      </c>
      <c r="DL97" s="297">
        <f t="shared" si="1924"/>
        <v>35233.87485</v>
      </c>
      <c r="DM97" s="297">
        <f t="shared" si="1924"/>
        <v>5499.736909</v>
      </c>
      <c r="DN97" s="297">
        <f t="shared" si="1924"/>
        <v>5688.162709</v>
      </c>
      <c r="DO97" s="297">
        <v>11187.0</v>
      </c>
      <c r="DP97" s="297">
        <f t="shared" ref="DP97:DW97" si="1925">DP104+DP107</f>
        <v>58123.07481</v>
      </c>
      <c r="DQ97" s="297">
        <f t="shared" si="1925"/>
        <v>47619.65181</v>
      </c>
      <c r="DR97" s="297">
        <f t="shared" si="1925"/>
        <v>35067.58478</v>
      </c>
      <c r="DS97" s="297">
        <f t="shared" si="1925"/>
        <v>32238.72345</v>
      </c>
      <c r="DT97" s="297">
        <f t="shared" si="1925"/>
        <v>1392.34626</v>
      </c>
      <c r="DU97" s="297">
        <f t="shared" si="1925"/>
        <v>1622.460786</v>
      </c>
      <c r="DV97" s="297">
        <f t="shared" si="1925"/>
        <v>3014.807046</v>
      </c>
      <c r="DW97" s="297">
        <f t="shared" si="1925"/>
        <v>2376.201249</v>
      </c>
      <c r="DX97" s="337">
        <v>5698.0</v>
      </c>
      <c r="DY97" s="297">
        <f t="shared" ref="DY97:DZ97" si="1926">DY104+DY107</f>
        <v>1075.588472</v>
      </c>
      <c r="DZ97" s="297">
        <f t="shared" si="1926"/>
        <v>1116.364068</v>
      </c>
      <c r="EA97" s="297">
        <v>2191.0</v>
      </c>
      <c r="EB97" s="297">
        <f t="shared" ref="EB97:EF97" si="1927">EB104+EB107</f>
        <v>14346.02462</v>
      </c>
      <c r="EC97" s="297">
        <f t="shared" si="1927"/>
        <v>14876.51038</v>
      </c>
      <c r="ED97" s="297">
        <f t="shared" si="1927"/>
        <v>29222.535</v>
      </c>
      <c r="EE97" s="297">
        <f t="shared" si="1927"/>
        <v>1054</v>
      </c>
      <c r="EF97" s="297">
        <f t="shared" si="1927"/>
        <v>237.4804942</v>
      </c>
      <c r="EG97" s="297">
        <v>181.0</v>
      </c>
      <c r="EH97" s="297">
        <f t="shared" ref="EH97:EI97" si="1928">EH104+EH107</f>
        <v>1172.480178</v>
      </c>
      <c r="EI97" s="297">
        <f t="shared" si="1928"/>
        <v>322.3872345</v>
      </c>
    </row>
    <row r="98" ht="15.75" customHeight="1">
      <c r="A98" s="75"/>
      <c r="B98" s="76" t="s">
        <v>117</v>
      </c>
      <c r="C98" s="77"/>
      <c r="D98" s="338"/>
      <c r="E98" s="339"/>
      <c r="F98" s="339"/>
      <c r="G98" s="340"/>
      <c r="H98" s="340"/>
      <c r="I98" s="339"/>
      <c r="J98" s="339"/>
      <c r="K98" s="342"/>
      <c r="L98" s="339"/>
      <c r="M98" s="344"/>
      <c r="N98" s="344"/>
      <c r="O98" s="303"/>
      <c r="P98" s="304"/>
      <c r="Q98" s="304"/>
      <c r="R98" s="304"/>
      <c r="S98" s="304"/>
      <c r="T98" s="303"/>
      <c r="U98" s="303"/>
      <c r="V98" s="303"/>
      <c r="W98" s="303"/>
      <c r="X98" s="304"/>
      <c r="Y98" s="304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4"/>
      <c r="AK98" s="304"/>
      <c r="AL98" s="303"/>
      <c r="AM98" s="304"/>
      <c r="AN98" s="304"/>
      <c r="AO98" s="304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  <c r="BK98" s="304"/>
      <c r="BL98" s="304"/>
      <c r="BM98" s="304"/>
      <c r="BN98" s="303"/>
      <c r="BO98" s="303"/>
      <c r="BP98" s="303"/>
      <c r="BQ98" s="303"/>
      <c r="BR98" s="303"/>
      <c r="BS98" s="303"/>
      <c r="BT98" s="303"/>
      <c r="BU98" s="303"/>
      <c r="BV98" s="303"/>
      <c r="BW98" s="303"/>
      <c r="BX98" s="303"/>
      <c r="BY98" s="303"/>
      <c r="BZ98" s="303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  <c r="CW98" s="303"/>
      <c r="CX98" s="303"/>
      <c r="CY98" s="303"/>
      <c r="CZ98" s="303"/>
      <c r="DA98" s="303"/>
      <c r="DB98" s="303"/>
      <c r="DC98" s="303"/>
      <c r="DD98" s="303"/>
      <c r="DE98" s="303"/>
      <c r="DF98" s="303"/>
      <c r="DG98" s="303"/>
      <c r="DH98" s="303"/>
      <c r="DI98" s="303"/>
      <c r="DJ98" s="303"/>
      <c r="DK98" s="303"/>
      <c r="DL98" s="303"/>
      <c r="DM98" s="303"/>
      <c r="DN98" s="303"/>
      <c r="DO98" s="303"/>
      <c r="DP98" s="303"/>
      <c r="DQ98" s="303"/>
      <c r="DR98" s="303"/>
      <c r="DS98" s="303"/>
      <c r="DT98" s="303"/>
      <c r="DU98" s="303"/>
      <c r="DV98" s="303"/>
      <c r="DW98" s="303"/>
      <c r="DX98" s="303"/>
      <c r="DY98" s="303"/>
      <c r="DZ98" s="303"/>
      <c r="EA98" s="303"/>
      <c r="EB98" s="303"/>
      <c r="EC98" s="303"/>
      <c r="ED98" s="303"/>
      <c r="EE98" s="303"/>
      <c r="EF98" s="303"/>
      <c r="EG98" s="303"/>
      <c r="EH98" s="303"/>
      <c r="EI98" s="303"/>
    </row>
    <row r="99" ht="15.75" customHeight="1">
      <c r="A99" s="39"/>
      <c r="B99" s="40">
        <v>1.0</v>
      </c>
      <c r="C99" s="65" t="s">
        <v>118</v>
      </c>
      <c r="D99" s="298">
        <v>9149.0</v>
      </c>
      <c r="E99" s="299">
        <v>9563.0</v>
      </c>
      <c r="F99" s="299">
        <v>18712.0</v>
      </c>
      <c r="G99" s="300">
        <f t="shared" ref="G99:I99" si="1929">D99/D132*100</f>
        <v>1.453793704</v>
      </c>
      <c r="H99" s="300">
        <f t="shared" si="1929"/>
        <v>1.563928415</v>
      </c>
      <c r="I99" s="301">
        <f t="shared" si="1929"/>
        <v>1.50806904</v>
      </c>
      <c r="J99" s="302">
        <f t="shared" ref="J99:K99" si="1930">G99*J134/100</f>
        <v>9385.575849</v>
      </c>
      <c r="K99" s="302">
        <f t="shared" si="1930"/>
        <v>9873.643101</v>
      </c>
      <c r="L99" s="299">
        <f t="shared" ref="L99:L103" si="1944">J99+K99</f>
        <v>19259.21895</v>
      </c>
      <c r="M99" s="303"/>
      <c r="N99" s="303"/>
      <c r="O99" s="303"/>
      <c r="P99" s="304">
        <f>I99*P134/100</f>
        <v>366.8981167</v>
      </c>
      <c r="Q99" s="304">
        <f>I99*Q134/100</f>
        <v>364.7264973</v>
      </c>
      <c r="R99" s="304">
        <f t="shared" ref="R99:S99" si="1931">G99*R134/100</f>
        <v>170.09651</v>
      </c>
      <c r="S99" s="304">
        <f t="shared" si="1931"/>
        <v>178.9418422</v>
      </c>
      <c r="T99" s="303">
        <f t="shared" ref="T99:T103" si="1946">R99+S99</f>
        <v>349.0383522</v>
      </c>
      <c r="U99" s="303">
        <f t="shared" ref="U99:V99" si="1932">G99*U134/100</f>
        <v>164.3266056</v>
      </c>
      <c r="V99" s="303">
        <f t="shared" si="1932"/>
        <v>171.7625237</v>
      </c>
      <c r="W99" s="303">
        <f t="shared" ref="W99:W103" si="1948">U99+V99</f>
        <v>336.0891293</v>
      </c>
      <c r="X99" s="304">
        <f t="shared" ref="X99:Y99" si="1933">G99*X134/100</f>
        <v>173.1032163</v>
      </c>
      <c r="Y99" s="304">
        <f t="shared" si="1933"/>
        <v>180.2740285</v>
      </c>
      <c r="Z99" s="303">
        <f t="shared" ref="Z99:Z103" si="1950">X99+Y99</f>
        <v>353.3772448</v>
      </c>
      <c r="AA99" s="303">
        <f t="shared" ref="AA99:AB99" si="1934">G99*AA134/100</f>
        <v>348.1254404</v>
      </c>
      <c r="AB99" s="303">
        <f t="shared" si="1934"/>
        <v>361.5176925</v>
      </c>
      <c r="AC99" s="303">
        <f t="shared" ref="AC99:AC103" si="1952">AA99+AB99</f>
        <v>709.6431329</v>
      </c>
      <c r="AD99" s="303">
        <f t="shared" ref="AD99:AD103" si="1953">$AD$137*J99/100</f>
        <v>523.5983404</v>
      </c>
      <c r="AE99" s="303">
        <f t="shared" ref="AE99:AE103" si="1954">$AE$137*K99/100</f>
        <v>542.1201459</v>
      </c>
      <c r="AF99" s="303">
        <f t="shared" ref="AF99:AF103" si="1955">AD99+AE99</f>
        <v>1065.718486</v>
      </c>
      <c r="AG99" s="303">
        <f t="shared" ref="AG99:AG103" si="1956">$AG$137*J99/100</f>
        <v>871.7673946</v>
      </c>
      <c r="AH99" s="303">
        <f t="shared" ref="AH99:AH101" si="1957">$AH$137*K99/100</f>
        <v>897.4446819</v>
      </c>
      <c r="AI99" s="303">
        <f t="shared" ref="AI99:AI103" si="1958">AG99+AH99</f>
        <v>1769.212077</v>
      </c>
      <c r="AJ99" s="304">
        <f t="shared" ref="AJ99:AJ103" si="1959">$AJ$137*J99/100</f>
        <v>698.6641783</v>
      </c>
      <c r="AK99" s="304">
        <f t="shared" ref="AK99:AK103" si="1960">$AK$137*K99/100</f>
        <v>717.1706535</v>
      </c>
      <c r="AL99" s="303">
        <f t="shared" ref="AL99:AL103" si="1961">AJ99+AK99</f>
        <v>1415.834832</v>
      </c>
      <c r="AM99" s="304">
        <f t="shared" ref="AM99:AM103" si="1962">$AM$137*J99/100</f>
        <v>341.3071479</v>
      </c>
      <c r="AN99" s="304">
        <f t="shared" ref="AN99:AN103" si="1963">$AN$137*K99/100</f>
        <v>345.3466727</v>
      </c>
      <c r="AO99" s="304">
        <f t="shared" ref="AO99:AO103" si="1964">AM99+AN99</f>
        <v>686.6538206</v>
      </c>
      <c r="AP99" s="303">
        <f t="shared" ref="AP99:AP103" si="1965">$AP$137*J99/100</f>
        <v>168.2330074</v>
      </c>
      <c r="AQ99" s="303">
        <f t="shared" ref="AQ99:AQ103" si="1966">$AQ$137*K99/100</f>
        <v>169.6862331</v>
      </c>
      <c r="AR99" s="303">
        <f t="shared" ref="AR99:AR103" si="1967">AP99+AQ99</f>
        <v>337.9192405</v>
      </c>
      <c r="AS99" s="303">
        <f t="shared" ref="AS99:AS103" si="1968">$AS$137*J99/100</f>
        <v>167.2444277</v>
      </c>
      <c r="AT99" s="303">
        <f t="shared" ref="AT99:AT103" si="1969">$AT$137*K99/100</f>
        <v>168.7791546</v>
      </c>
      <c r="AU99" s="303">
        <f t="shared" ref="AU99:AU103" si="1970">AS99+AT99</f>
        <v>336.0235823</v>
      </c>
      <c r="AV99" s="303">
        <f t="shared" ref="AV99:AV103" si="1971">$AV$137*J99/100</f>
        <v>166.721062</v>
      </c>
      <c r="AW99" s="303">
        <f t="shared" ref="AW99:AW103" si="1972">$AW$137*K99/100</f>
        <v>168.7009582</v>
      </c>
      <c r="AX99" s="303">
        <f t="shared" ref="AX99:AX103" si="1973">AV99+AW99</f>
        <v>335.4220202</v>
      </c>
      <c r="AY99" s="303">
        <f t="shared" ref="AY99:AZ99" si="1935">G99*AY134/100</f>
        <v>166.3430756</v>
      </c>
      <c r="AZ99" s="303">
        <f t="shared" si="1935"/>
        <v>168.966826</v>
      </c>
      <c r="BA99" s="303">
        <f t="shared" ref="BA99:BA103" si="1975">AY99+AZ99</f>
        <v>335.3099016</v>
      </c>
      <c r="BB99" s="303">
        <f t="shared" ref="BB99:BB103" si="1976">$BB$137*J99/100</f>
        <v>165.6452546</v>
      </c>
      <c r="BC99" s="303">
        <f t="shared" ref="BC99:BC103" si="1977">$BC$137*K99/100</f>
        <v>168.8260725</v>
      </c>
      <c r="BD99" s="303">
        <f t="shared" ref="BD99:BD103" si="1978">BB99+BC99</f>
        <v>334.4713271</v>
      </c>
      <c r="BE99" s="303">
        <f t="shared" ref="BE99:BE103" si="1979">$BE$137*J99/100</f>
        <v>163.9007022</v>
      </c>
      <c r="BF99" s="303">
        <f t="shared" ref="BF99:BF103" si="1980">$BF$137*K99/100</f>
        <v>167.4341762</v>
      </c>
      <c r="BG99" s="303">
        <f t="shared" ref="BG99:BG103" si="1981">BE99+BF99</f>
        <v>331.3348783</v>
      </c>
      <c r="BH99" s="303">
        <f t="shared" ref="BH99:BH103" si="1982">$BH$137*J99/100</f>
        <v>1764.004205</v>
      </c>
      <c r="BI99" s="303">
        <f t="shared" ref="BI99:BI103" si="1983">$BI$137*K99/100</f>
        <v>1793.43491</v>
      </c>
      <c r="BJ99" s="303">
        <f t="shared" ref="BJ99:BJ103" si="1984">BH99+BI99</f>
        <v>3557.439115</v>
      </c>
      <c r="BK99" s="304">
        <f>$BK$137*J99/100</f>
        <v>1468.389793</v>
      </c>
      <c r="BL99" s="304">
        <f t="shared" ref="BL99:BL103" si="1985">$BL$137*K99/100</f>
        <v>1492.284855</v>
      </c>
      <c r="BM99" s="304">
        <f t="shared" ref="BM99:BM103" si="1986">BK99+BL99</f>
        <v>2960.674648</v>
      </c>
      <c r="BN99" s="303">
        <v>1761.0</v>
      </c>
      <c r="BO99" s="303">
        <v>1352.0</v>
      </c>
      <c r="BP99" s="303">
        <f t="shared" ref="BP99:BP103" si="1987">BN99+BO99</f>
        <v>3113</v>
      </c>
      <c r="BQ99" s="303">
        <f t="shared" ref="BQ99:BQ103" si="1988">D99/F99*BS99</f>
        <v>1566.574313</v>
      </c>
      <c r="BR99" s="303">
        <f t="shared" ref="BR99:BR103" si="1989">E99/F99*BS99</f>
        <v>1637.463128</v>
      </c>
      <c r="BS99" s="303">
        <f t="shared" ref="BS99:BS103" si="1990">BP99/F99*L99</f>
        <v>3204.037441</v>
      </c>
      <c r="BT99" s="303">
        <f t="shared" ref="BT99:BU99" si="1936">G99*BT134/100</f>
        <v>1261.805707</v>
      </c>
      <c r="BU99" s="303">
        <f t="shared" si="1936"/>
        <v>1286.268565</v>
      </c>
      <c r="BV99" s="303">
        <f t="shared" ref="BV99:BV103" si="1992">BT99+BU99</f>
        <v>2548.074272</v>
      </c>
      <c r="BW99" s="303">
        <f t="shared" ref="BW99:BX99" si="1937">G99*BW134/100</f>
        <v>481.5982403</v>
      </c>
      <c r="BX99" s="303">
        <f t="shared" si="1937"/>
        <v>491.761651</v>
      </c>
      <c r="BY99" s="303">
        <f t="shared" ref="BY99:BY103" si="1994">BW99+BX99</f>
        <v>973.3598913</v>
      </c>
      <c r="BZ99" s="303">
        <f t="shared" ref="BZ99:CA99" si="1938">G99*BZ134/100</f>
        <v>448.2191369</v>
      </c>
      <c r="CA99" s="303">
        <f t="shared" si="1938"/>
        <v>456.7140152</v>
      </c>
      <c r="CB99" s="303">
        <f t="shared" ref="CB99:CB103" si="1996">BZ99+CA99</f>
        <v>904.933152</v>
      </c>
      <c r="CC99" s="303">
        <f t="shared" ref="CC99:CD99" si="1939">G99*CC134/100</f>
        <v>929.8173772</v>
      </c>
      <c r="CD99" s="303">
        <f t="shared" si="1939"/>
        <v>948.4756661</v>
      </c>
      <c r="CE99" s="303">
        <f t="shared" ref="CE99:CE103" si="1998">CC99+CD99</f>
        <v>1878.293043</v>
      </c>
      <c r="CF99" s="303">
        <f t="shared" ref="CF99:CF103" si="1999">$CF$137*J99/100</f>
        <v>6856.716239</v>
      </c>
      <c r="CG99" s="303">
        <f t="shared" ref="CG99:CG103" si="2000">$CG$137*K99/100</f>
        <v>7294.130851</v>
      </c>
      <c r="CH99" s="303">
        <f t="shared" ref="CH99:CH103" si="2001">CF99+CG99</f>
        <v>14150.84709</v>
      </c>
      <c r="CI99" s="303">
        <f t="shared" ref="CI99:CI103" si="2002">$CI$137*J99/100</f>
        <v>3122.894256</v>
      </c>
      <c r="CJ99" s="303">
        <f t="shared" ref="CJ99:CJ103" si="2003">$CJ$137*K99/100</f>
        <v>3184.846382</v>
      </c>
      <c r="CK99" s="303">
        <f t="shared" ref="CK99:CK103" si="2004">CI99+CJ99</f>
        <v>6307.740638</v>
      </c>
      <c r="CL99" s="303">
        <f t="shared" ref="CL99:CL103" si="2005">$CL$137*J99/100</f>
        <v>5996.419277</v>
      </c>
      <c r="CM99" s="303">
        <f t="shared" ref="CM99:CM103" si="2006">$CM$137*K99/100</f>
        <v>6386.551913</v>
      </c>
      <c r="CN99" s="303">
        <f t="shared" ref="CN99:CN103" si="2007">CL99+CM99</f>
        <v>12382.97119</v>
      </c>
      <c r="CO99" s="303">
        <f t="shared" ref="CO99:CO103" si="2008">$CO$137*J99/100</f>
        <v>266.2623169</v>
      </c>
      <c r="CP99" s="303">
        <f t="shared" ref="CP99:CP103" si="2009">$CP$137*K99/100</f>
        <v>302.2448056</v>
      </c>
      <c r="CQ99" s="303">
        <f t="shared" ref="CQ99:CQ103" si="2010">CO99+CP99</f>
        <v>568.5071225</v>
      </c>
      <c r="CR99" s="303">
        <f t="shared" ref="CR99:CR103" si="2011">$CR$137*J99/100</f>
        <v>2028.929031</v>
      </c>
      <c r="CS99" s="303">
        <f t="shared" ref="CS99:CS103" si="2012">$CS$137*K99/100</f>
        <v>2139.813776</v>
      </c>
      <c r="CT99" s="303">
        <f t="shared" ref="CT99:CT103" si="2013">CR99+CS99</f>
        <v>4168.742807</v>
      </c>
      <c r="CU99" s="303">
        <f t="shared" ref="CU99:CU103" si="2014">$CU$137*J99/100</f>
        <v>2363.766797</v>
      </c>
      <c r="CV99" s="303">
        <f t="shared" ref="CV99:CV103" si="2015">$CV$137*K99/100</f>
        <v>2575.117611</v>
      </c>
      <c r="CW99" s="303">
        <f t="shared" ref="CW99:CW103" si="2016">CU99+CV99</f>
        <v>4938.884408</v>
      </c>
      <c r="CX99" s="303">
        <f t="shared" ref="CX99:CX103" si="2017">$CX$137*J99/100</f>
        <v>1496.913225</v>
      </c>
      <c r="CY99" s="303">
        <f t="shared" ref="CY99:CY103" si="2018">$CY$137*K99/100</f>
        <v>1571.998286</v>
      </c>
      <c r="CZ99" s="303">
        <f t="shared" ref="CZ99:CZ103" si="2019">CX99+CY99</f>
        <v>3068.911511</v>
      </c>
      <c r="DA99" s="303">
        <f t="shared" ref="DA99:DA103" si="2020">$DA$137*J99/100</f>
        <v>5889.609054</v>
      </c>
      <c r="DB99" s="303">
        <f t="shared" ref="DB99:DB103" si="2021">$DB$137*K99/100</f>
        <v>6286.929673</v>
      </c>
      <c r="DC99" s="303">
        <f t="shared" ref="DC99:DC103" si="2022">DA99+DB99</f>
        <v>12176.53873</v>
      </c>
      <c r="DD99" s="303">
        <f t="shared" ref="DD99:DD101" si="2023">$DD$137*J99/100</f>
        <v>6337.82819</v>
      </c>
      <c r="DE99" s="303">
        <f t="shared" ref="DE99:DE103" si="2024">$DE$137*K99/100</f>
        <v>6743.643688</v>
      </c>
      <c r="DF99" s="303">
        <f t="shared" ref="DF99:DF103" si="2025">DD99+DE99</f>
        <v>13081.47188</v>
      </c>
      <c r="DG99" s="303">
        <f t="shared" ref="DG99:DG103" si="2026">$DG$137*J99/100</f>
        <v>6408.497102</v>
      </c>
      <c r="DH99" s="303">
        <f t="shared" ref="DH99:DH103" si="2027">$DH$137*K99/100</f>
        <v>6837.416836</v>
      </c>
      <c r="DI99" s="303">
        <f t="shared" ref="DI99:DI103" si="2028">DG99+DH99</f>
        <v>13245.91394</v>
      </c>
      <c r="DJ99" s="303">
        <f t="shared" ref="DJ99:DJ103" si="2029">$DJ$137*J99/100</f>
        <v>1639.690305</v>
      </c>
      <c r="DK99" s="303">
        <f t="shared" ref="DK99:DK103" si="2030">$DK$137*K99/100</f>
        <v>1728.109621</v>
      </c>
      <c r="DL99" s="303">
        <f t="shared" ref="DL99:DL103" si="2031">DJ99+DK99</f>
        <v>3367.799925</v>
      </c>
      <c r="DM99" s="303">
        <f t="shared" ref="DM99:DM103" si="2032">$DM$137*J99/100</f>
        <v>518.8880488</v>
      </c>
      <c r="DN99" s="303">
        <f t="shared" ref="DN99:DN101" si="2033">$DN$137*K99/100</f>
        <v>550.487163</v>
      </c>
      <c r="DO99" s="303">
        <f t="shared" ref="DO99:DO103" si="2034">DM99+DN99</f>
        <v>1069.375212</v>
      </c>
      <c r="DP99" s="303">
        <f t="shared" ref="DP99:DP103" si="2035">$DP$137*L99/100</f>
        <v>5555.579894</v>
      </c>
      <c r="DQ99" s="303">
        <f t="shared" ref="DQ99:DQ103" si="2036">$DQ$137*L99/100</f>
        <v>4551.630846</v>
      </c>
      <c r="DR99" s="303">
        <f t="shared" ref="DR99:DR103" si="2037">$DR$137*L99/100</f>
        <v>3351.866184</v>
      </c>
      <c r="DS99" s="303">
        <f t="shared" ref="DS99:DS103" si="2038">16*L99/100</f>
        <v>3081.475032</v>
      </c>
      <c r="DT99" s="303">
        <f t="shared" ref="DT99:DT103" si="2039">$DT$137*J99/100</f>
        <v>131.3647991</v>
      </c>
      <c r="DU99" s="303">
        <f t="shared" ref="DU99:DU103" si="2040">$DU$137*K99/100</f>
        <v>157.0340522</v>
      </c>
      <c r="DV99" s="303">
        <f t="shared" ref="DV99:DV103" si="2041">DT99+DU99</f>
        <v>288.3988513</v>
      </c>
      <c r="DW99" s="303">
        <f>I99*DW135/100</f>
        <v>227.1151974</v>
      </c>
      <c r="DX99" s="303">
        <f>I99*DX135/100</f>
        <v>544.6089723</v>
      </c>
      <c r="DY99" s="303">
        <f t="shared" ref="DY99:DZ99" si="1940">1.48*CF99/100</f>
        <v>101.4794003</v>
      </c>
      <c r="DZ99" s="303">
        <f t="shared" si="1940"/>
        <v>107.9531366</v>
      </c>
      <c r="EA99" s="303">
        <f t="shared" ref="EA99:EA103" si="2043">DY99+DZ99</f>
        <v>209.4325369</v>
      </c>
      <c r="EB99" s="303">
        <f t="shared" ref="EB99:EC99" si="1941">19.74*CF99/100</f>
        <v>1353.515786</v>
      </c>
      <c r="EC99" s="303">
        <f t="shared" si="1941"/>
        <v>1439.86143</v>
      </c>
      <c r="ED99" s="303">
        <f t="shared" ref="ED99:ED103" si="2045">EB99+EC99</f>
        <v>2793.377216</v>
      </c>
      <c r="EE99" s="303"/>
      <c r="EF99" s="303">
        <f t="shared" ref="EF99:EF103" si="2046">$EF$137*L99/100</f>
        <v>22.69910639</v>
      </c>
      <c r="EG99" s="303">
        <f t="shared" ref="EG99:EG102" si="2047">L99*0.09/100</f>
        <v>17.33329706</v>
      </c>
      <c r="EH99" s="303">
        <f>I99*EH135/100</f>
        <v>112.0646103</v>
      </c>
      <c r="EI99" s="303">
        <f t="shared" ref="EI99:EI103" si="2048">0.0016*L99</f>
        <v>30.81475032</v>
      </c>
    </row>
    <row r="100" ht="15.75" customHeight="1">
      <c r="A100" s="39"/>
      <c r="B100" s="40">
        <v>2.0</v>
      </c>
      <c r="C100" s="65" t="s">
        <v>119</v>
      </c>
      <c r="D100" s="298">
        <v>10856.0</v>
      </c>
      <c r="E100" s="299">
        <v>11606.0</v>
      </c>
      <c r="F100" s="299">
        <v>22462.0</v>
      </c>
      <c r="G100" s="300">
        <f t="shared" ref="G100:I100" si="1942">D100/D132*100</f>
        <v>1.725039289</v>
      </c>
      <c r="H100" s="300">
        <f t="shared" si="1942"/>
        <v>1.898039652</v>
      </c>
      <c r="I100" s="301">
        <f t="shared" si="1942"/>
        <v>1.81029536</v>
      </c>
      <c r="J100" s="302">
        <f t="shared" ref="J100:K100" si="1943">G100*J134/100</f>
        <v>11136.71564</v>
      </c>
      <c r="K100" s="302">
        <f t="shared" si="1943"/>
        <v>11983.00762</v>
      </c>
      <c r="L100" s="299">
        <f t="shared" si="1944"/>
        <v>23119.72326</v>
      </c>
      <c r="M100" s="303"/>
      <c r="N100" s="303"/>
      <c r="O100" s="303"/>
      <c r="P100" s="304">
        <f>I100*P134/100</f>
        <v>440.4267581</v>
      </c>
      <c r="Q100" s="304">
        <f>I100*Q134/100</f>
        <v>437.8199328</v>
      </c>
      <c r="R100" s="304">
        <f t="shared" ref="R100:S100" si="1945">G100*R134/100</f>
        <v>201.8327372</v>
      </c>
      <c r="S100" s="304">
        <f t="shared" si="1945"/>
        <v>217.1702416</v>
      </c>
      <c r="T100" s="303">
        <f t="shared" si="1946"/>
        <v>419.0029788</v>
      </c>
      <c r="U100" s="303">
        <f t="shared" ref="U100:V100" si="1947">G100*U134/100</f>
        <v>194.9862969</v>
      </c>
      <c r="V100" s="303">
        <f t="shared" si="1947"/>
        <v>208.4571631</v>
      </c>
      <c r="W100" s="303">
        <f t="shared" si="1948"/>
        <v>403.44346</v>
      </c>
      <c r="X100" s="304">
        <f t="shared" ref="X100:Y100" si="1949">G100*X134/100</f>
        <v>205.4004281</v>
      </c>
      <c r="Y100" s="304">
        <f t="shared" si="1949"/>
        <v>218.7870307</v>
      </c>
      <c r="Z100" s="303">
        <f t="shared" si="1950"/>
        <v>424.1874587</v>
      </c>
      <c r="AA100" s="303">
        <f t="shared" ref="AA100:AB100" si="1951">G100*AA134/100</f>
        <v>413.077908</v>
      </c>
      <c r="AB100" s="303">
        <f t="shared" si="1951"/>
        <v>438.7508459</v>
      </c>
      <c r="AC100" s="303">
        <f t="shared" si="1952"/>
        <v>851.8287539</v>
      </c>
      <c r="AD100" s="303">
        <f t="shared" si="1953"/>
        <v>621.2901501</v>
      </c>
      <c r="AE100" s="303">
        <f t="shared" si="1954"/>
        <v>657.9364649</v>
      </c>
      <c r="AF100" s="303">
        <f t="shared" si="1955"/>
        <v>1279.226615</v>
      </c>
      <c r="AG100" s="303">
        <f t="shared" si="1956"/>
        <v>1034.419809</v>
      </c>
      <c r="AH100" s="303">
        <f t="shared" si="1957"/>
        <v>1089.171074</v>
      </c>
      <c r="AI100" s="303">
        <f t="shared" si="1958"/>
        <v>2123.590883</v>
      </c>
      <c r="AJ100" s="304">
        <f t="shared" si="1959"/>
        <v>829.0193813</v>
      </c>
      <c r="AK100" s="304">
        <f t="shared" si="1960"/>
        <v>870.3840431</v>
      </c>
      <c r="AL100" s="303">
        <f t="shared" si="1961"/>
        <v>1699.403424</v>
      </c>
      <c r="AM100" s="304">
        <f t="shared" si="1962"/>
        <v>404.9874738</v>
      </c>
      <c r="AN100" s="304">
        <f t="shared" si="1963"/>
        <v>419.1251159</v>
      </c>
      <c r="AO100" s="304">
        <f t="shared" si="1964"/>
        <v>824.1125897</v>
      </c>
      <c r="AP100" s="303">
        <f t="shared" si="1965"/>
        <v>199.6215465</v>
      </c>
      <c r="AQ100" s="303">
        <f t="shared" si="1966"/>
        <v>205.9373022</v>
      </c>
      <c r="AR100" s="303">
        <f t="shared" si="1967"/>
        <v>405.5588487</v>
      </c>
      <c r="AS100" s="303">
        <f t="shared" si="1968"/>
        <v>198.4485197</v>
      </c>
      <c r="AT100" s="303">
        <f t="shared" si="1969"/>
        <v>204.8364392</v>
      </c>
      <c r="AU100" s="303">
        <f t="shared" si="1970"/>
        <v>403.284959</v>
      </c>
      <c r="AV100" s="303">
        <f t="shared" si="1971"/>
        <v>197.8275056</v>
      </c>
      <c r="AW100" s="303">
        <f t="shared" si="1972"/>
        <v>204.7415372</v>
      </c>
      <c r="AX100" s="303">
        <f t="shared" si="1973"/>
        <v>402.5690428</v>
      </c>
      <c r="AY100" s="303">
        <f t="shared" ref="AY100:AZ100" si="1974">G100*AY134/100</f>
        <v>197.3789954</v>
      </c>
      <c r="AZ100" s="303">
        <f t="shared" si="1974"/>
        <v>205.064204</v>
      </c>
      <c r="BA100" s="303">
        <f t="shared" si="1975"/>
        <v>402.4431994</v>
      </c>
      <c r="BB100" s="303">
        <f t="shared" si="1976"/>
        <v>196.5509765</v>
      </c>
      <c r="BC100" s="303">
        <f t="shared" si="1977"/>
        <v>204.8933804</v>
      </c>
      <c r="BD100" s="303">
        <f t="shared" si="1978"/>
        <v>401.4443569</v>
      </c>
      <c r="BE100" s="303">
        <f t="shared" si="1979"/>
        <v>194.4809294</v>
      </c>
      <c r="BF100" s="303">
        <f t="shared" si="1980"/>
        <v>203.2041251</v>
      </c>
      <c r="BG100" s="303">
        <f t="shared" si="1981"/>
        <v>397.6850545</v>
      </c>
      <c r="BH100" s="303">
        <f t="shared" si="1982"/>
        <v>2093.128172</v>
      </c>
      <c r="BI100" s="303">
        <f t="shared" si="1983"/>
        <v>2176.576971</v>
      </c>
      <c r="BJ100" s="303">
        <f t="shared" si="1984"/>
        <v>4269.705143</v>
      </c>
      <c r="BK100" s="344">
        <v>1743.0</v>
      </c>
      <c r="BL100" s="304">
        <f t="shared" si="1985"/>
        <v>1811.090455</v>
      </c>
      <c r="BM100" s="304">
        <f t="shared" si="1986"/>
        <v>3554.090455</v>
      </c>
      <c r="BN100" s="303">
        <v>2043.0</v>
      </c>
      <c r="BO100" s="303">
        <v>1591.0</v>
      </c>
      <c r="BP100" s="303">
        <f t="shared" si="1987"/>
        <v>3634</v>
      </c>
      <c r="BQ100" s="303">
        <f t="shared" si="1988"/>
        <v>1807.759045</v>
      </c>
      <c r="BR100" s="303">
        <f t="shared" si="1989"/>
        <v>1932.650283</v>
      </c>
      <c r="BS100" s="303">
        <f t="shared" si="1990"/>
        <v>3740.409328</v>
      </c>
      <c r="BT100" s="303">
        <f t="shared" ref="BT100:BU100" si="1991">G100*BT134/100</f>
        <v>1497.2306</v>
      </c>
      <c r="BU100" s="303">
        <f t="shared" si="1991"/>
        <v>1561.061692</v>
      </c>
      <c r="BV100" s="303">
        <f t="shared" si="1992"/>
        <v>3058.292292</v>
      </c>
      <c r="BW100" s="303">
        <f t="shared" ref="BW100:BX100" si="1993">G100*BW134/100</f>
        <v>571.4537651</v>
      </c>
      <c r="BX100" s="303">
        <f t="shared" si="1993"/>
        <v>596.8195881</v>
      </c>
      <c r="BY100" s="303">
        <f t="shared" si="1994"/>
        <v>1168.273353</v>
      </c>
      <c r="BZ100" s="303">
        <f t="shared" ref="BZ100:CA100" si="1995">G100*BZ134/100</f>
        <v>531.846863</v>
      </c>
      <c r="CA100" s="303">
        <f t="shared" si="1995"/>
        <v>554.2845195</v>
      </c>
      <c r="CB100" s="303">
        <f t="shared" si="1996"/>
        <v>1086.131383</v>
      </c>
      <c r="CC100" s="303">
        <f t="shared" ref="CC100:CD100" si="1997">G100*CC134/100</f>
        <v>1103.300628</v>
      </c>
      <c r="CD100" s="303">
        <f t="shared" si="1997"/>
        <v>1151.104108</v>
      </c>
      <c r="CE100" s="303">
        <f t="shared" si="1998"/>
        <v>2254.404736</v>
      </c>
      <c r="CF100" s="303">
        <f t="shared" si="1999"/>
        <v>8136.027051</v>
      </c>
      <c r="CG100" s="303">
        <f t="shared" si="2000"/>
        <v>8852.418975</v>
      </c>
      <c r="CH100" s="303">
        <f t="shared" si="2001"/>
        <v>16988.44603</v>
      </c>
      <c r="CI100" s="303">
        <f t="shared" si="2002"/>
        <v>3705.556896</v>
      </c>
      <c r="CJ100" s="303">
        <f t="shared" si="2003"/>
        <v>3865.243868</v>
      </c>
      <c r="CK100" s="303">
        <f t="shared" si="2004"/>
        <v>7570.800764</v>
      </c>
      <c r="CL100" s="303">
        <f t="shared" si="2005"/>
        <v>7115.217802</v>
      </c>
      <c r="CM100" s="303">
        <f t="shared" si="2006"/>
        <v>7750.948604</v>
      </c>
      <c r="CN100" s="303">
        <f t="shared" si="2007"/>
        <v>14866.16641</v>
      </c>
      <c r="CO100" s="303">
        <f t="shared" si="2008"/>
        <v>315.9409457</v>
      </c>
      <c r="CP100" s="303">
        <f t="shared" si="2009"/>
        <v>366.8151431</v>
      </c>
      <c r="CQ100" s="303">
        <f t="shared" si="2010"/>
        <v>682.7560888</v>
      </c>
      <c r="CR100" s="303">
        <f t="shared" si="2011"/>
        <v>2407.482081</v>
      </c>
      <c r="CS100" s="303">
        <f t="shared" si="2012"/>
        <v>2596.954793</v>
      </c>
      <c r="CT100" s="303">
        <f t="shared" si="2013"/>
        <v>5004.436874</v>
      </c>
      <c r="CU100" s="303">
        <f t="shared" si="2014"/>
        <v>2804.79313</v>
      </c>
      <c r="CV100" s="303">
        <f t="shared" si="2015"/>
        <v>3125.255149</v>
      </c>
      <c r="CW100" s="303">
        <f t="shared" si="2016"/>
        <v>5930.04828</v>
      </c>
      <c r="CX100" s="303">
        <f t="shared" si="2017"/>
        <v>1776.203954</v>
      </c>
      <c r="CY100" s="303">
        <f t="shared" si="2018"/>
        <v>1907.833536</v>
      </c>
      <c r="CZ100" s="303">
        <f t="shared" si="2019"/>
        <v>3684.03749</v>
      </c>
      <c r="DA100" s="303">
        <f t="shared" si="2020"/>
        <v>6988.479166</v>
      </c>
      <c r="DB100" s="303">
        <f t="shared" si="2021"/>
        <v>7630.043479</v>
      </c>
      <c r="DC100" s="303">
        <f t="shared" si="2022"/>
        <v>14618.52264</v>
      </c>
      <c r="DD100" s="303">
        <f t="shared" si="2023"/>
        <v>7520.326029</v>
      </c>
      <c r="DE100" s="303">
        <f t="shared" si="2024"/>
        <v>8184.327998</v>
      </c>
      <c r="DF100" s="303">
        <f t="shared" si="2025"/>
        <v>15704.65403</v>
      </c>
      <c r="DG100" s="303">
        <f t="shared" si="2026"/>
        <v>7604.180188</v>
      </c>
      <c r="DH100" s="303">
        <f t="shared" si="2027"/>
        <v>8298.134456</v>
      </c>
      <c r="DI100" s="303">
        <f t="shared" si="2028"/>
        <v>15902.31464</v>
      </c>
      <c r="DJ100" s="303">
        <f t="shared" si="2029"/>
        <v>1945.620062</v>
      </c>
      <c r="DK100" s="303">
        <f t="shared" si="2030"/>
        <v>2097.295854</v>
      </c>
      <c r="DL100" s="303">
        <f t="shared" si="2031"/>
        <v>4042.915917</v>
      </c>
      <c r="DM100" s="303">
        <f t="shared" si="2032"/>
        <v>615.7010229</v>
      </c>
      <c r="DN100" s="303">
        <f t="shared" si="2033"/>
        <v>668.090977</v>
      </c>
      <c r="DO100" s="303">
        <f t="shared" si="2034"/>
        <v>1283.792</v>
      </c>
      <c r="DP100" s="303">
        <f t="shared" si="2035"/>
        <v>6669.194115</v>
      </c>
      <c r="DQ100" s="303">
        <f t="shared" si="2036"/>
        <v>5464.0038</v>
      </c>
      <c r="DR100" s="303">
        <f t="shared" si="2037"/>
        <v>4023.746694</v>
      </c>
      <c r="DS100" s="303">
        <f t="shared" si="2038"/>
        <v>3699.155722</v>
      </c>
      <c r="DT100" s="303">
        <f t="shared" si="2039"/>
        <v>155.8745501</v>
      </c>
      <c r="DU100" s="303">
        <f t="shared" si="2040"/>
        <v>190.5821614</v>
      </c>
      <c r="DV100" s="303">
        <f t="shared" si="2041"/>
        <v>346.4567115</v>
      </c>
      <c r="DW100" s="303">
        <f>I100*DW135/100</f>
        <v>272.6304812</v>
      </c>
      <c r="DX100" s="303">
        <f>I100*DX135/100</f>
        <v>653.7519633</v>
      </c>
      <c r="DY100" s="303">
        <f t="shared" ref="DY100:DZ100" si="2042">1.48*CF100/100</f>
        <v>120.4132004</v>
      </c>
      <c r="DZ100" s="303">
        <f t="shared" si="2042"/>
        <v>131.0158008</v>
      </c>
      <c r="EA100" s="303">
        <f t="shared" si="2043"/>
        <v>251.4290012</v>
      </c>
      <c r="EB100" s="303">
        <f t="shared" ref="EB100:EC100" si="2044">19.74*CF100/100</f>
        <v>1606.05174</v>
      </c>
      <c r="EC100" s="303">
        <f t="shared" si="2044"/>
        <v>1747.467506</v>
      </c>
      <c r="ED100" s="303">
        <f t="shared" si="2045"/>
        <v>3353.519246</v>
      </c>
      <c r="EE100" s="303"/>
      <c r="EF100" s="303">
        <f t="shared" si="2046"/>
        <v>27.24913504</v>
      </c>
      <c r="EG100" s="303">
        <f t="shared" si="2047"/>
        <v>20.80775093</v>
      </c>
      <c r="EH100" s="303">
        <f>I100*EH135/100</f>
        <v>134.5230482</v>
      </c>
      <c r="EI100" s="303">
        <f t="shared" si="2048"/>
        <v>36.99155722</v>
      </c>
    </row>
    <row r="101" ht="15.75" customHeight="1">
      <c r="A101" s="39"/>
      <c r="B101" s="40">
        <v>3.0</v>
      </c>
      <c r="C101" s="65" t="s">
        <v>120</v>
      </c>
      <c r="D101" s="298">
        <v>2961.0</v>
      </c>
      <c r="E101" s="299">
        <v>3073.0</v>
      </c>
      <c r="F101" s="299">
        <v>6034.0</v>
      </c>
      <c r="G101" s="300">
        <f t="shared" ref="G101:I101" si="2049">D101/D132*100</f>
        <v>0.4705085974</v>
      </c>
      <c r="H101" s="300">
        <f t="shared" si="2049"/>
        <v>0.5025569404</v>
      </c>
      <c r="I101" s="301">
        <f t="shared" si="2049"/>
        <v>0.4863022972</v>
      </c>
      <c r="J101" s="302">
        <f t="shared" ref="J101:K101" si="2050">G101*J134/100</f>
        <v>3037.565864</v>
      </c>
      <c r="K101" s="302">
        <f t="shared" si="2050"/>
        <v>3172.822885</v>
      </c>
      <c r="L101" s="299">
        <f t="shared" si="1944"/>
        <v>6210.388749</v>
      </c>
      <c r="M101" s="303"/>
      <c r="N101" s="303"/>
      <c r="O101" s="303"/>
      <c r="P101" s="304">
        <f>I101*P134/100</f>
        <v>118.3124859</v>
      </c>
      <c r="Q101" s="304">
        <f>I101*Q134/100</f>
        <v>117.6122106</v>
      </c>
      <c r="R101" s="304">
        <f t="shared" ref="R101:S101" si="2051">G101*R134/100</f>
        <v>55.05036245</v>
      </c>
      <c r="S101" s="304">
        <f t="shared" si="2051"/>
        <v>57.50165022</v>
      </c>
      <c r="T101" s="303">
        <f t="shared" si="1946"/>
        <v>112.5520127</v>
      </c>
      <c r="U101" s="303">
        <f t="shared" ref="U101:V101" si="2052">G101*U134/100</f>
        <v>53.18297948</v>
      </c>
      <c r="V101" s="303">
        <f t="shared" si="2052"/>
        <v>55.19462882</v>
      </c>
      <c r="W101" s="303">
        <f t="shared" si="1948"/>
        <v>108.3776083</v>
      </c>
      <c r="X101" s="304">
        <f t="shared" ref="X101:Y101" si="2053">G101*X134/100</f>
        <v>56.02345869</v>
      </c>
      <c r="Y101" s="304">
        <f t="shared" si="2053"/>
        <v>57.92973852</v>
      </c>
      <c r="Z101" s="303">
        <f t="shared" si="1950"/>
        <v>113.9531972</v>
      </c>
      <c r="AA101" s="303">
        <f t="shared" ref="AA101:AB101" si="2054">G101*AA134/100</f>
        <v>112.6679887</v>
      </c>
      <c r="AB101" s="303">
        <f t="shared" si="2054"/>
        <v>116.1710623</v>
      </c>
      <c r="AC101" s="303">
        <f t="shared" si="1952"/>
        <v>228.8390511</v>
      </c>
      <c r="AD101" s="303">
        <f t="shared" si="1953"/>
        <v>169.4583764</v>
      </c>
      <c r="AE101" s="303">
        <f t="shared" si="1954"/>
        <v>174.2063378</v>
      </c>
      <c r="AF101" s="303">
        <f t="shared" si="1955"/>
        <v>343.6647142</v>
      </c>
      <c r="AG101" s="303">
        <f t="shared" si="1956"/>
        <v>282.1404804</v>
      </c>
      <c r="AH101" s="303">
        <f t="shared" si="1957"/>
        <v>288.3872747</v>
      </c>
      <c r="AI101" s="303">
        <f t="shared" si="1958"/>
        <v>570.5277551</v>
      </c>
      <c r="AJ101" s="304">
        <f t="shared" si="1959"/>
        <v>226.1170217</v>
      </c>
      <c r="AK101" s="304">
        <f t="shared" si="1960"/>
        <v>230.4575361</v>
      </c>
      <c r="AL101" s="303">
        <f t="shared" si="1961"/>
        <v>456.5745579</v>
      </c>
      <c r="AM101" s="304">
        <f t="shared" si="1962"/>
        <v>110.4613034</v>
      </c>
      <c r="AN101" s="304">
        <f t="shared" si="1963"/>
        <v>110.9746236</v>
      </c>
      <c r="AO101" s="304">
        <f t="shared" si="1964"/>
        <v>221.435927</v>
      </c>
      <c r="AP101" s="303">
        <f t="shared" si="1965"/>
        <v>54.44725489</v>
      </c>
      <c r="AQ101" s="303">
        <f t="shared" si="1966"/>
        <v>54.52742803</v>
      </c>
      <c r="AR101" s="303">
        <f t="shared" si="1967"/>
        <v>108.9746829</v>
      </c>
      <c r="AS101" s="303">
        <f t="shared" si="1968"/>
        <v>54.12730904</v>
      </c>
      <c r="AT101" s="303">
        <f t="shared" si="1969"/>
        <v>54.235945</v>
      </c>
      <c r="AU101" s="303">
        <f t="shared" si="1970"/>
        <v>108.363254</v>
      </c>
      <c r="AV101" s="303">
        <f t="shared" si="1971"/>
        <v>53.95792595</v>
      </c>
      <c r="AW101" s="303">
        <f t="shared" si="1972"/>
        <v>54.21081716</v>
      </c>
      <c r="AX101" s="303">
        <f t="shared" si="1973"/>
        <v>108.1687431</v>
      </c>
      <c r="AY101" s="303">
        <f t="shared" ref="AY101:AZ101" si="2055">G101*AY134/100</f>
        <v>53.83559371</v>
      </c>
      <c r="AZ101" s="303">
        <f t="shared" si="2055"/>
        <v>54.29625184</v>
      </c>
      <c r="BA101" s="303">
        <f t="shared" si="1975"/>
        <v>108.1318456</v>
      </c>
      <c r="BB101" s="303">
        <f t="shared" si="1976"/>
        <v>53.60974959</v>
      </c>
      <c r="BC101" s="303">
        <f t="shared" si="1977"/>
        <v>54.25102171</v>
      </c>
      <c r="BD101" s="303">
        <f t="shared" si="1978"/>
        <v>107.8607713</v>
      </c>
      <c r="BE101" s="303">
        <f t="shared" si="1979"/>
        <v>53.04513927</v>
      </c>
      <c r="BF101" s="303">
        <f t="shared" si="1980"/>
        <v>53.80374604</v>
      </c>
      <c r="BG101" s="303">
        <f t="shared" si="1981"/>
        <v>106.8488853</v>
      </c>
      <c r="BH101" s="303">
        <f t="shared" si="1982"/>
        <v>570.9057219</v>
      </c>
      <c r="BI101" s="303">
        <f t="shared" si="1983"/>
        <v>576.3071714</v>
      </c>
      <c r="BJ101" s="303">
        <f t="shared" si="1984"/>
        <v>1147.212893</v>
      </c>
      <c r="BK101" s="344">
        <v>476.0</v>
      </c>
      <c r="BL101" s="304">
        <f t="shared" si="1985"/>
        <v>479.5348069</v>
      </c>
      <c r="BM101" s="304">
        <f t="shared" si="1986"/>
        <v>955.5348069</v>
      </c>
      <c r="BN101" s="303">
        <v>515.0</v>
      </c>
      <c r="BO101" s="303">
        <v>455.0</v>
      </c>
      <c r="BP101" s="303">
        <f t="shared" si="1987"/>
        <v>970</v>
      </c>
      <c r="BQ101" s="303">
        <f t="shared" si="1988"/>
        <v>489.9122697</v>
      </c>
      <c r="BR101" s="303">
        <f t="shared" si="1989"/>
        <v>508.4432302</v>
      </c>
      <c r="BS101" s="303">
        <f t="shared" si="1990"/>
        <v>998.3554999</v>
      </c>
      <c r="BT101" s="303">
        <f t="shared" ref="BT101:BU101" si="2056">G101*BT134/100</f>
        <v>408.373232</v>
      </c>
      <c r="BU101" s="303">
        <f t="shared" si="2056"/>
        <v>413.3329812</v>
      </c>
      <c r="BV101" s="303">
        <f t="shared" si="1992"/>
        <v>821.7062132</v>
      </c>
      <c r="BW101" s="303">
        <f t="shared" ref="BW101:BX101" si="2057">G101*BW134/100</f>
        <v>155.8653831</v>
      </c>
      <c r="BX101" s="303">
        <f t="shared" si="2057"/>
        <v>158.0240043</v>
      </c>
      <c r="BY101" s="303">
        <f t="shared" si="1994"/>
        <v>313.8893874</v>
      </c>
      <c r="BZ101" s="303">
        <f t="shared" ref="BZ101:CA101" si="2058">G101*BZ134/100</f>
        <v>145.0625057</v>
      </c>
      <c r="CA101" s="303">
        <f t="shared" si="2058"/>
        <v>146.7617033</v>
      </c>
      <c r="CB101" s="303">
        <f t="shared" si="1996"/>
        <v>291.824209</v>
      </c>
      <c r="CC101" s="303">
        <f t="shared" ref="CC101:CD101" si="2059">G101*CC134/100</f>
        <v>300.9278887</v>
      </c>
      <c r="CD101" s="303">
        <f t="shared" si="2059"/>
        <v>304.7857076</v>
      </c>
      <c r="CE101" s="303">
        <f t="shared" si="1998"/>
        <v>605.7135963</v>
      </c>
      <c r="CF101" s="303">
        <f t="shared" si="1999"/>
        <v>2219.120864</v>
      </c>
      <c r="CG101" s="303">
        <f t="shared" si="2000"/>
        <v>2343.915519</v>
      </c>
      <c r="CH101" s="303">
        <f t="shared" si="2001"/>
        <v>4563.036383</v>
      </c>
      <c r="CI101" s="303">
        <f t="shared" si="2002"/>
        <v>1010.699518</v>
      </c>
      <c r="CJ101" s="303">
        <f t="shared" si="2003"/>
        <v>1023.427056</v>
      </c>
      <c r="CK101" s="303">
        <f t="shared" si="2004"/>
        <v>2034.126574</v>
      </c>
      <c r="CL101" s="303">
        <f t="shared" si="2005"/>
        <v>1940.692696</v>
      </c>
      <c r="CM101" s="303">
        <f t="shared" si="2006"/>
        <v>2052.271675</v>
      </c>
      <c r="CN101" s="303">
        <f t="shared" si="2007"/>
        <v>3992.964372</v>
      </c>
      <c r="CO101" s="303">
        <f t="shared" si="2008"/>
        <v>86.17364961</v>
      </c>
      <c r="CP101" s="303">
        <f t="shared" si="2009"/>
        <v>97.1241543</v>
      </c>
      <c r="CQ101" s="303">
        <f t="shared" si="2010"/>
        <v>183.2978039</v>
      </c>
      <c r="CR101" s="303">
        <f t="shared" si="2011"/>
        <v>656.6465036</v>
      </c>
      <c r="CS101" s="303">
        <f t="shared" si="2012"/>
        <v>687.6134825</v>
      </c>
      <c r="CT101" s="303">
        <f t="shared" si="2013"/>
        <v>1344.259986</v>
      </c>
      <c r="CU101" s="303">
        <f t="shared" si="2014"/>
        <v>765.0140438</v>
      </c>
      <c r="CV101" s="303">
        <f t="shared" si="2015"/>
        <v>827.4951813</v>
      </c>
      <c r="CW101" s="303">
        <f t="shared" si="2016"/>
        <v>1592.509225</v>
      </c>
      <c r="CX101" s="303">
        <f t="shared" si="2017"/>
        <v>484.4638824</v>
      </c>
      <c r="CY101" s="303">
        <f t="shared" si="2018"/>
        <v>505.1501342</v>
      </c>
      <c r="CZ101" s="303">
        <f t="shared" si="2019"/>
        <v>989.6140166</v>
      </c>
      <c r="DA101" s="303">
        <f t="shared" si="2020"/>
        <v>1906.12443</v>
      </c>
      <c r="DB101" s="303">
        <f t="shared" si="2021"/>
        <v>2020.258798</v>
      </c>
      <c r="DC101" s="303">
        <f t="shared" si="2022"/>
        <v>3926.383228</v>
      </c>
      <c r="DD101" s="303">
        <f t="shared" si="2023"/>
        <v>2051.186935</v>
      </c>
      <c r="DE101" s="303">
        <f t="shared" si="2024"/>
        <v>2167.020501</v>
      </c>
      <c r="DF101" s="303">
        <f t="shared" si="2025"/>
        <v>4218.207437</v>
      </c>
      <c r="DG101" s="303">
        <f t="shared" si="2026"/>
        <v>2074.058358</v>
      </c>
      <c r="DH101" s="303">
        <f t="shared" si="2027"/>
        <v>2197.153815</v>
      </c>
      <c r="DI101" s="303">
        <f t="shared" si="2028"/>
        <v>4271.212174</v>
      </c>
      <c r="DJ101" s="303">
        <f t="shared" si="2029"/>
        <v>530.6725317</v>
      </c>
      <c r="DK101" s="303">
        <f t="shared" si="2030"/>
        <v>555.315368</v>
      </c>
      <c r="DL101" s="303">
        <f t="shared" si="2031"/>
        <v>1085.9879</v>
      </c>
      <c r="DM101" s="303">
        <f t="shared" si="2032"/>
        <v>167.9339286</v>
      </c>
      <c r="DN101" s="303">
        <f t="shared" si="2033"/>
        <v>176.8950174</v>
      </c>
      <c r="DO101" s="303">
        <f t="shared" si="2034"/>
        <v>344.828946</v>
      </c>
      <c r="DP101" s="303">
        <f t="shared" si="2035"/>
        <v>1791.469891</v>
      </c>
      <c r="DQ101" s="303">
        <f t="shared" si="2036"/>
        <v>1467.7333</v>
      </c>
      <c r="DR101" s="303">
        <f t="shared" si="2037"/>
        <v>1080.853387</v>
      </c>
      <c r="DS101" s="303">
        <f t="shared" si="2038"/>
        <v>993.6621999</v>
      </c>
      <c r="DT101" s="303">
        <f t="shared" si="2039"/>
        <v>42.51515686</v>
      </c>
      <c r="DU101" s="303">
        <f t="shared" si="2040"/>
        <v>50.46174238</v>
      </c>
      <c r="DV101" s="303">
        <f t="shared" si="2041"/>
        <v>92.97689924</v>
      </c>
      <c r="DW101" s="303">
        <f>I101*DW135/100</f>
        <v>73.23712596</v>
      </c>
      <c r="DX101" s="343">
        <v>175.0</v>
      </c>
      <c r="DY101" s="303">
        <f t="shared" ref="DY101:DZ101" si="2060">1.48*CF101/100</f>
        <v>32.84298879</v>
      </c>
      <c r="DZ101" s="303">
        <f t="shared" si="2060"/>
        <v>34.68994968</v>
      </c>
      <c r="EA101" s="303">
        <f t="shared" si="2043"/>
        <v>67.53293846</v>
      </c>
      <c r="EB101" s="303">
        <f t="shared" ref="EB101:EC101" si="2061">19.74*CF101/100</f>
        <v>438.0544585</v>
      </c>
      <c r="EC101" s="303">
        <f t="shared" si="2061"/>
        <v>462.6889234</v>
      </c>
      <c r="ED101" s="303">
        <f t="shared" si="2045"/>
        <v>900.743382</v>
      </c>
      <c r="EE101" s="303"/>
      <c r="EF101" s="303">
        <f t="shared" si="2046"/>
        <v>7.319625748</v>
      </c>
      <c r="EG101" s="303">
        <f t="shared" si="2047"/>
        <v>5.589349874</v>
      </c>
      <c r="EH101" s="303">
        <f>I101*EH135/100</f>
        <v>36.13712371</v>
      </c>
      <c r="EI101" s="303">
        <f t="shared" si="2048"/>
        <v>9.936621999</v>
      </c>
    </row>
    <row r="102" ht="15.75" customHeight="1">
      <c r="A102" s="39"/>
      <c r="B102" s="348">
        <v>4.0</v>
      </c>
      <c r="C102" s="65" t="s">
        <v>121</v>
      </c>
      <c r="D102" s="298">
        <v>14216.0</v>
      </c>
      <c r="E102" s="299">
        <v>14009.0</v>
      </c>
      <c r="F102" s="299">
        <v>28225.0</v>
      </c>
      <c r="G102" s="300">
        <f t="shared" ref="G102:I102" si="2062">D102/D132*100</f>
        <v>2.258949754</v>
      </c>
      <c r="H102" s="300">
        <f t="shared" si="2062"/>
        <v>2.291025115</v>
      </c>
      <c r="I102" s="301">
        <f t="shared" si="2062"/>
        <v>2.274756768</v>
      </c>
      <c r="J102" s="302">
        <f t="shared" ref="J102:K102" si="2063">G102*J134/100</f>
        <v>14583.59889</v>
      </c>
      <c r="K102" s="302">
        <f t="shared" si="2063"/>
        <v>14464.06632</v>
      </c>
      <c r="L102" s="299">
        <f t="shared" si="1944"/>
        <v>29047.66521</v>
      </c>
      <c r="M102" s="303"/>
      <c r="N102" s="303"/>
      <c r="O102" s="303"/>
      <c r="P102" s="304">
        <f>I102*P134/100</f>
        <v>553.4255741</v>
      </c>
      <c r="Q102" s="304">
        <f>I102*Q134/100</f>
        <v>550.1499244</v>
      </c>
      <c r="R102" s="304">
        <v>265.0</v>
      </c>
      <c r="S102" s="304">
        <v>263.0</v>
      </c>
      <c r="T102" s="325">
        <f t="shared" si="1946"/>
        <v>528</v>
      </c>
      <c r="U102" s="303">
        <f t="shared" ref="U102:V102" si="2064">G102*U134/100</f>
        <v>255.3357772</v>
      </c>
      <c r="V102" s="303">
        <f t="shared" si="2064"/>
        <v>251.6178181</v>
      </c>
      <c r="W102" s="303">
        <f t="shared" si="1948"/>
        <v>506.9535953</v>
      </c>
      <c r="X102" s="304">
        <f t="shared" ref="X102:Y102" si="2065">G102*X134/100</f>
        <v>268.9731472</v>
      </c>
      <c r="Y102" s="304">
        <f t="shared" si="2065"/>
        <v>264.086465</v>
      </c>
      <c r="Z102" s="303">
        <f t="shared" si="1950"/>
        <v>533.0596121</v>
      </c>
      <c r="AA102" s="303">
        <f t="shared" ref="AA102:AB102" si="2066">G102*AA134/100</f>
        <v>540.928108</v>
      </c>
      <c r="AB102" s="303">
        <f t="shared" si="2066"/>
        <v>529.5933655</v>
      </c>
      <c r="AC102" s="303">
        <f t="shared" si="1952"/>
        <v>1070.521474</v>
      </c>
      <c r="AD102" s="303">
        <f t="shared" si="1953"/>
        <v>813.5833433</v>
      </c>
      <c r="AE102" s="303">
        <f t="shared" si="1954"/>
        <v>794.1609458</v>
      </c>
      <c r="AF102" s="303">
        <f t="shared" si="1955"/>
        <v>1607.744289</v>
      </c>
      <c r="AG102" s="303">
        <f t="shared" si="1956"/>
        <v>1354.57922</v>
      </c>
      <c r="AH102" s="303">
        <v>1316.0</v>
      </c>
      <c r="AI102" s="325">
        <f t="shared" si="1958"/>
        <v>2670.57922</v>
      </c>
      <c r="AJ102" s="304">
        <f t="shared" si="1959"/>
        <v>1085.606073</v>
      </c>
      <c r="AK102" s="304">
        <f t="shared" si="1960"/>
        <v>1050.595387</v>
      </c>
      <c r="AL102" s="303">
        <f t="shared" si="1961"/>
        <v>2136.201459</v>
      </c>
      <c r="AM102" s="304">
        <f t="shared" si="1962"/>
        <v>530.3336337</v>
      </c>
      <c r="AN102" s="304">
        <f t="shared" si="1963"/>
        <v>505.9041658</v>
      </c>
      <c r="AO102" s="304">
        <f t="shared" si="1964"/>
        <v>1036.2378</v>
      </c>
      <c r="AP102" s="303">
        <f t="shared" si="1965"/>
        <v>261.4056655</v>
      </c>
      <c r="AQ102" s="303">
        <f t="shared" si="1966"/>
        <v>248.576225</v>
      </c>
      <c r="AR102" s="303">
        <f t="shared" si="1967"/>
        <v>509.9818904</v>
      </c>
      <c r="AS102" s="303">
        <f t="shared" si="1968"/>
        <v>259.8695797</v>
      </c>
      <c r="AT102" s="303">
        <f t="shared" si="1969"/>
        <v>247.2474304</v>
      </c>
      <c r="AU102" s="303">
        <f t="shared" si="1970"/>
        <v>507.11701</v>
      </c>
      <c r="AV102" s="303">
        <f t="shared" si="1971"/>
        <v>259.0563577</v>
      </c>
      <c r="AW102" s="303">
        <f t="shared" si="1972"/>
        <v>247.1328791</v>
      </c>
      <c r="AX102" s="303">
        <f t="shared" si="1973"/>
        <v>506.1892369</v>
      </c>
      <c r="AY102" s="303">
        <f t="shared" ref="AY102:AZ102" si="2067">G102*AY134/100</f>
        <v>258.4690308</v>
      </c>
      <c r="AZ102" s="303">
        <f t="shared" si="2067"/>
        <v>247.5223534</v>
      </c>
      <c r="BA102" s="303">
        <f t="shared" si="1975"/>
        <v>505.9913842</v>
      </c>
      <c r="BB102" s="303">
        <f t="shared" si="1976"/>
        <v>257.3847349</v>
      </c>
      <c r="BC102" s="303">
        <f t="shared" si="1977"/>
        <v>247.3161611</v>
      </c>
      <c r="BD102" s="303">
        <f t="shared" si="1978"/>
        <v>504.7008961</v>
      </c>
      <c r="BE102" s="303">
        <f t="shared" si="1979"/>
        <v>254.6739952</v>
      </c>
      <c r="BF102" s="303">
        <f t="shared" si="1980"/>
        <v>245.2771488</v>
      </c>
      <c r="BG102" s="303">
        <f t="shared" si="1981"/>
        <v>499.951144</v>
      </c>
      <c r="BH102" s="303">
        <f t="shared" si="1982"/>
        <v>2740.964452</v>
      </c>
      <c r="BI102" s="303">
        <f t="shared" si="1983"/>
        <v>2627.23305</v>
      </c>
      <c r="BJ102" s="303">
        <f t="shared" si="1984"/>
        <v>5368.197502</v>
      </c>
      <c r="BK102" s="304">
        <f t="shared" ref="BK102:BK103" si="2081">$BK$137*J102/100</f>
        <v>2281.629609</v>
      </c>
      <c r="BL102" s="304">
        <f t="shared" si="1985"/>
        <v>2186.073254</v>
      </c>
      <c r="BM102" s="304">
        <f t="shared" si="1986"/>
        <v>4467.702863</v>
      </c>
      <c r="BN102" s="303">
        <v>2690.0</v>
      </c>
      <c r="BO102" s="303">
        <v>1975.0</v>
      </c>
      <c r="BP102" s="303">
        <f t="shared" si="1987"/>
        <v>4665</v>
      </c>
      <c r="BQ102" s="303">
        <f t="shared" si="1988"/>
        <v>2418.089617</v>
      </c>
      <c r="BR102" s="303">
        <f t="shared" si="1989"/>
        <v>2382.879674</v>
      </c>
      <c r="BS102" s="303">
        <f t="shared" si="1990"/>
        <v>4800.96929</v>
      </c>
      <c r="BT102" s="303">
        <f t="shared" ref="BT102:BU102" si="2068">G102*BT134/100</f>
        <v>1960.632849</v>
      </c>
      <c r="BU102" s="303">
        <f t="shared" si="2068"/>
        <v>1884.276516</v>
      </c>
      <c r="BV102" s="303">
        <f t="shared" si="1992"/>
        <v>3844.909365</v>
      </c>
      <c r="BW102" s="303">
        <f t="shared" ref="BW102:BX102" si="2069">G102*BW134/100</f>
        <v>748.3222849</v>
      </c>
      <c r="BX102" s="303">
        <f t="shared" si="2069"/>
        <v>720.3899371</v>
      </c>
      <c r="BY102" s="303">
        <f t="shared" si="1994"/>
        <v>1468.712222</v>
      </c>
      <c r="BZ102" s="303">
        <f t="shared" ref="BZ102:CA102" si="2070">G102*BZ134/100</f>
        <v>696.4567985</v>
      </c>
      <c r="CA102" s="303">
        <f t="shared" si="2070"/>
        <v>669.0480643</v>
      </c>
      <c r="CB102" s="303">
        <f t="shared" si="1996"/>
        <v>1365.504863</v>
      </c>
      <c r="CC102" s="303">
        <f t="shared" ref="CC102:CD102" si="2071">G102*CC134/100</f>
        <v>1444.779083</v>
      </c>
      <c r="CD102" s="303">
        <f t="shared" si="2071"/>
        <v>1389.438001</v>
      </c>
      <c r="CE102" s="303">
        <f t="shared" si="1998"/>
        <v>2834.217085</v>
      </c>
      <c r="CF102" s="303">
        <f t="shared" si="1999"/>
        <v>10654.17839</v>
      </c>
      <c r="CG102" s="303">
        <f t="shared" si="2000"/>
        <v>10685.29531</v>
      </c>
      <c r="CH102" s="303">
        <f t="shared" si="2001"/>
        <v>21339.4737</v>
      </c>
      <c r="CI102" s="303">
        <f t="shared" si="2002"/>
        <v>4852.449966</v>
      </c>
      <c r="CJ102" s="303">
        <f t="shared" si="2003"/>
        <v>4665.535185</v>
      </c>
      <c r="CK102" s="303">
        <f t="shared" si="2004"/>
        <v>9517.98515</v>
      </c>
      <c r="CL102" s="303">
        <f t="shared" si="2005"/>
        <v>9317.42228</v>
      </c>
      <c r="CM102" s="303">
        <f t="shared" si="2006"/>
        <v>9355.76762</v>
      </c>
      <c r="CN102" s="303">
        <f t="shared" si="2007"/>
        <v>18673.1899</v>
      </c>
      <c r="CO102" s="303">
        <f t="shared" si="2008"/>
        <v>413.7266474</v>
      </c>
      <c r="CP102" s="303">
        <f t="shared" si="2009"/>
        <v>442.7635137</v>
      </c>
      <c r="CQ102" s="303">
        <f t="shared" si="2010"/>
        <v>856.4901611</v>
      </c>
      <c r="CR102" s="303">
        <f t="shared" si="2011"/>
        <v>3152.612866</v>
      </c>
      <c r="CS102" s="303">
        <f t="shared" si="2012"/>
        <v>3134.649293</v>
      </c>
      <c r="CT102" s="303">
        <f t="shared" si="2013"/>
        <v>6287.262158</v>
      </c>
      <c r="CU102" s="303">
        <f t="shared" si="2014"/>
        <v>3672.894173</v>
      </c>
      <c r="CV102" s="303">
        <f t="shared" si="2015"/>
        <v>3772.333223</v>
      </c>
      <c r="CW102" s="303">
        <f t="shared" si="2016"/>
        <v>7445.227396</v>
      </c>
      <c r="CX102" s="303">
        <f t="shared" si="2017"/>
        <v>2325.950203</v>
      </c>
      <c r="CY102" s="303">
        <f t="shared" si="2018"/>
        <v>2302.846804</v>
      </c>
      <c r="CZ102" s="303">
        <f t="shared" si="2019"/>
        <v>4628.797008</v>
      </c>
      <c r="DA102" s="303">
        <f t="shared" si="2020"/>
        <v>9151.457242</v>
      </c>
      <c r="DB102" s="303">
        <f t="shared" si="2021"/>
        <v>9209.82932</v>
      </c>
      <c r="DC102" s="303">
        <f t="shared" si="2022"/>
        <v>18361.28656</v>
      </c>
      <c r="DD102" s="303">
        <v>9848.0</v>
      </c>
      <c r="DE102" s="303">
        <f t="shared" si="2024"/>
        <v>9878.877385</v>
      </c>
      <c r="DF102" s="303">
        <f t="shared" si="2025"/>
        <v>19726.87738</v>
      </c>
      <c r="DG102" s="303">
        <f t="shared" si="2026"/>
        <v>9957.721588</v>
      </c>
      <c r="DH102" s="303">
        <f t="shared" si="2027"/>
        <v>10016.24725</v>
      </c>
      <c r="DI102" s="303">
        <f t="shared" si="2028"/>
        <v>19973.96884</v>
      </c>
      <c r="DJ102" s="303">
        <f t="shared" si="2029"/>
        <v>2547.801659</v>
      </c>
      <c r="DK102" s="303">
        <f t="shared" si="2030"/>
        <v>2531.536931</v>
      </c>
      <c r="DL102" s="303">
        <f t="shared" si="2031"/>
        <v>5079.33859</v>
      </c>
      <c r="DM102" s="303">
        <f t="shared" si="2032"/>
        <v>806.2643461</v>
      </c>
      <c r="DN102" s="325">
        <v>807.0</v>
      </c>
      <c r="DO102" s="325">
        <f t="shared" si="2034"/>
        <v>1613.264346</v>
      </c>
      <c r="DP102" s="303">
        <f t="shared" si="2035"/>
        <v>8379.188441</v>
      </c>
      <c r="DQ102" s="303">
        <f t="shared" si="2036"/>
        <v>6864.984988</v>
      </c>
      <c r="DR102" s="303">
        <f t="shared" si="2037"/>
        <v>5055.443162</v>
      </c>
      <c r="DS102" s="303">
        <f t="shared" si="2038"/>
        <v>4647.626434</v>
      </c>
      <c r="DT102" s="303">
        <f t="shared" si="2039"/>
        <v>204.1186997</v>
      </c>
      <c r="DU102" s="303">
        <f t="shared" si="2040"/>
        <v>230.0418318</v>
      </c>
      <c r="DV102" s="303">
        <f t="shared" si="2041"/>
        <v>434.1605315</v>
      </c>
      <c r="DW102" s="303">
        <f>I102*DW135/100</f>
        <v>342.5783693</v>
      </c>
      <c r="DX102" s="303">
        <f>I102*DX135/100</f>
        <v>821.4829117</v>
      </c>
      <c r="DY102" s="303">
        <f t="shared" ref="DY102:DZ102" si="2072">1.48*CF102/100</f>
        <v>157.6818401</v>
      </c>
      <c r="DZ102" s="303">
        <f t="shared" si="2072"/>
        <v>158.1423707</v>
      </c>
      <c r="EA102" s="303">
        <f t="shared" si="2043"/>
        <v>315.8242108</v>
      </c>
      <c r="EB102" s="303">
        <f t="shared" ref="EB102:EC102" si="2073">19.74*CF102/100</f>
        <v>2103.134813</v>
      </c>
      <c r="EC102" s="303">
        <f t="shared" si="2073"/>
        <v>2109.277295</v>
      </c>
      <c r="ED102" s="303">
        <f t="shared" si="2045"/>
        <v>4212.412109</v>
      </c>
      <c r="EE102" s="303"/>
      <c r="EF102" s="303">
        <f t="shared" si="2046"/>
        <v>34.23586619</v>
      </c>
      <c r="EG102" s="303">
        <f t="shared" si="2047"/>
        <v>26.14289869</v>
      </c>
      <c r="EH102" s="303">
        <f>I102*EH135/100</f>
        <v>169.0371754</v>
      </c>
      <c r="EI102" s="303">
        <f t="shared" si="2048"/>
        <v>46.47626434</v>
      </c>
    </row>
    <row r="103" ht="15.75" customHeight="1">
      <c r="A103" s="39"/>
      <c r="B103" s="40">
        <v>5.0</v>
      </c>
      <c r="C103" s="65" t="s">
        <v>117</v>
      </c>
      <c r="D103" s="298">
        <v>17979.0</v>
      </c>
      <c r="E103" s="299">
        <v>18443.0</v>
      </c>
      <c r="F103" s="299">
        <v>36422.0</v>
      </c>
      <c r="G103" s="300">
        <f t="shared" ref="G103:I103" si="2074">D103/D132*100</f>
        <v>2.856897694</v>
      </c>
      <c r="H103" s="300">
        <f t="shared" si="2074"/>
        <v>3.01615934</v>
      </c>
      <c r="I103" s="301">
        <f t="shared" si="2074"/>
        <v>2.935383207</v>
      </c>
      <c r="J103" s="302">
        <f t="shared" ref="J103:K103" si="2075">G103*J134/100</f>
        <v>18443.90296</v>
      </c>
      <c r="K103" s="302">
        <f t="shared" si="2075"/>
        <v>19042.09973</v>
      </c>
      <c r="L103" s="299">
        <f t="shared" si="1944"/>
        <v>37486.00269</v>
      </c>
      <c r="M103" s="303"/>
      <c r="N103" s="303"/>
      <c r="O103" s="303"/>
      <c r="P103" s="304">
        <v>715.0</v>
      </c>
      <c r="Q103" s="304">
        <f>I103*Q134/100</f>
        <v>709.9224286</v>
      </c>
      <c r="R103" s="304">
        <f t="shared" ref="R103:S103" si="2076">G103*R134/100</f>
        <v>334.2622312</v>
      </c>
      <c r="S103" s="304">
        <f t="shared" si="2076"/>
        <v>345.1034608</v>
      </c>
      <c r="T103" s="303">
        <f t="shared" si="1946"/>
        <v>679.3656919</v>
      </c>
      <c r="U103" s="303">
        <f t="shared" ref="U103:V103" si="2077">G103*U134/100</f>
        <v>322.9236028</v>
      </c>
      <c r="V103" s="303">
        <f t="shared" si="2077"/>
        <v>331.2575787</v>
      </c>
      <c r="W103" s="303">
        <f t="shared" si="1948"/>
        <v>654.1811815</v>
      </c>
      <c r="X103" s="304">
        <f t="shared" ref="X103:Y103" si="2078">G103*X134/100</f>
        <v>340.1708084</v>
      </c>
      <c r="Y103" s="304">
        <f t="shared" si="2078"/>
        <v>347.6726871</v>
      </c>
      <c r="Z103" s="303">
        <f t="shared" si="1950"/>
        <v>687.8434955</v>
      </c>
      <c r="AA103" s="303">
        <f t="shared" ref="AA103:AB103" si="2079">G103*AA134/100</f>
        <v>684.1127218</v>
      </c>
      <c r="AB103" s="303">
        <f t="shared" si="2079"/>
        <v>697.215393</v>
      </c>
      <c r="AC103" s="303">
        <f t="shared" si="1952"/>
        <v>1381.328115</v>
      </c>
      <c r="AD103" s="303">
        <f t="shared" si="1953"/>
        <v>1028.940274</v>
      </c>
      <c r="AE103" s="303">
        <f t="shared" si="1954"/>
        <v>1045.521474</v>
      </c>
      <c r="AF103" s="303">
        <f t="shared" si="1955"/>
        <v>2074.461747</v>
      </c>
      <c r="AG103" s="303">
        <f t="shared" si="1956"/>
        <v>1713.138702</v>
      </c>
      <c r="AH103" s="303">
        <f>$AH$137*K103/100</f>
        <v>1730.792876</v>
      </c>
      <c r="AI103" s="303">
        <f t="shared" si="1958"/>
        <v>3443.931578</v>
      </c>
      <c r="AJ103" s="304">
        <f t="shared" si="1959"/>
        <v>1372.967894</v>
      </c>
      <c r="AK103" s="304">
        <f t="shared" si="1960"/>
        <v>1383.120188</v>
      </c>
      <c r="AL103" s="303">
        <f t="shared" si="1961"/>
        <v>2756.088082</v>
      </c>
      <c r="AM103" s="304">
        <f t="shared" si="1962"/>
        <v>670.7138717</v>
      </c>
      <c r="AN103" s="304">
        <f t="shared" si="1963"/>
        <v>666.0283054</v>
      </c>
      <c r="AO103" s="304">
        <f t="shared" si="1964"/>
        <v>1336.742177</v>
      </c>
      <c r="AP103" s="303">
        <f t="shared" si="1965"/>
        <v>330.6002012</v>
      </c>
      <c r="AQ103" s="303">
        <f t="shared" si="1966"/>
        <v>327.2532884</v>
      </c>
      <c r="AR103" s="303">
        <f t="shared" si="1967"/>
        <v>657.8534895</v>
      </c>
      <c r="AS103" s="303">
        <f t="shared" si="1968"/>
        <v>328.6575107</v>
      </c>
      <c r="AT103" s="303">
        <f t="shared" si="1969"/>
        <v>325.503916</v>
      </c>
      <c r="AU103" s="303">
        <f t="shared" si="1970"/>
        <v>654.1614267</v>
      </c>
      <c r="AV103" s="303">
        <f t="shared" si="1971"/>
        <v>327.6290276</v>
      </c>
      <c r="AW103" s="303">
        <f t="shared" si="1972"/>
        <v>325.353108</v>
      </c>
      <c r="AX103" s="303">
        <f t="shared" si="1973"/>
        <v>652.9821356</v>
      </c>
      <c r="AY103" s="303">
        <f t="shared" ref="AY103:AZ103" si="2080">G103*AY134/100</f>
        <v>326.8862342</v>
      </c>
      <c r="AZ103" s="303">
        <f t="shared" si="2080"/>
        <v>325.8658551</v>
      </c>
      <c r="BA103" s="303">
        <f t="shared" si="1975"/>
        <v>652.7520892</v>
      </c>
      <c r="BB103" s="303">
        <f t="shared" si="1976"/>
        <v>325.5149233</v>
      </c>
      <c r="BC103" s="303">
        <f t="shared" si="1977"/>
        <v>325.5944007</v>
      </c>
      <c r="BD103" s="303">
        <f t="shared" si="1978"/>
        <v>651.109324</v>
      </c>
      <c r="BE103" s="303">
        <f t="shared" si="1979"/>
        <v>322.086646</v>
      </c>
      <c r="BF103" s="303">
        <f t="shared" si="1980"/>
        <v>322.9100189</v>
      </c>
      <c r="BG103" s="303">
        <f t="shared" si="1981"/>
        <v>644.996665</v>
      </c>
      <c r="BH103" s="303">
        <f t="shared" si="1982"/>
        <v>3466.502524</v>
      </c>
      <c r="BI103" s="303">
        <f t="shared" si="1983"/>
        <v>3458.780723</v>
      </c>
      <c r="BJ103" s="303">
        <f t="shared" si="1984"/>
        <v>6925.283247</v>
      </c>
      <c r="BK103" s="304">
        <f t="shared" si="2081"/>
        <v>2885.580947</v>
      </c>
      <c r="BL103" s="304">
        <f t="shared" si="1985"/>
        <v>2877.98908</v>
      </c>
      <c r="BM103" s="304">
        <f t="shared" si="1986"/>
        <v>5763.570027</v>
      </c>
      <c r="BN103" s="303">
        <v>3490.0</v>
      </c>
      <c r="BO103" s="303">
        <v>2758.0</v>
      </c>
      <c r="BP103" s="303">
        <f t="shared" si="1987"/>
        <v>6248</v>
      </c>
      <c r="BQ103" s="303">
        <f t="shared" si="1988"/>
        <v>3174.300995</v>
      </c>
      <c r="BR103" s="303">
        <f t="shared" si="1989"/>
        <v>3256.222996</v>
      </c>
      <c r="BS103" s="303">
        <f t="shared" si="1990"/>
        <v>6430.523991</v>
      </c>
      <c r="BT103" s="303">
        <f t="shared" ref="BT103:BU103" si="2082">G103*BT134/100</f>
        <v>2479.615785</v>
      </c>
      <c r="BU103" s="303">
        <f t="shared" si="2082"/>
        <v>2480.670411</v>
      </c>
      <c r="BV103" s="303">
        <f t="shared" si="1992"/>
        <v>4960.286195</v>
      </c>
      <c r="BW103" s="303">
        <f t="shared" ref="BW103:BX103" si="2083">G103*BW134/100</f>
        <v>946.4044991</v>
      </c>
      <c r="BX103" s="303">
        <f t="shared" si="2083"/>
        <v>948.4011428</v>
      </c>
      <c r="BY103" s="303">
        <f t="shared" si="1994"/>
        <v>1894.805642</v>
      </c>
      <c r="BZ103" s="303">
        <f t="shared" ref="BZ103:CA103" si="2084">G103*BZ134/100</f>
        <v>880.8101281</v>
      </c>
      <c r="CA103" s="303">
        <f t="shared" si="2084"/>
        <v>880.809012</v>
      </c>
      <c r="CB103" s="303">
        <f t="shared" si="1996"/>
        <v>1761.61914</v>
      </c>
      <c r="CC103" s="303">
        <f t="shared" ref="CC103:CD103" si="2085">G103*CC134/100</f>
        <v>1827.214627</v>
      </c>
      <c r="CD103" s="303">
        <f t="shared" si="2085"/>
        <v>1829.210155</v>
      </c>
      <c r="CE103" s="303">
        <f t="shared" si="1998"/>
        <v>3656.424782</v>
      </c>
      <c r="CF103" s="303">
        <f t="shared" si="1999"/>
        <v>13474.35799</v>
      </c>
      <c r="CG103" s="303">
        <f t="shared" si="2000"/>
        <v>14067.30684</v>
      </c>
      <c r="CH103" s="303">
        <f t="shared" si="2001"/>
        <v>27541.66483</v>
      </c>
      <c r="CI103" s="303">
        <f t="shared" si="2002"/>
        <v>6136.901937</v>
      </c>
      <c r="CJ103" s="303">
        <f t="shared" si="2003"/>
        <v>6142.227526</v>
      </c>
      <c r="CK103" s="303">
        <f t="shared" si="2004"/>
        <v>12279.12946</v>
      </c>
      <c r="CL103" s="303">
        <f t="shared" si="2005"/>
        <v>11783.76021</v>
      </c>
      <c r="CM103" s="303">
        <f t="shared" si="2006"/>
        <v>12316.96925</v>
      </c>
      <c r="CN103" s="303">
        <f t="shared" si="2007"/>
        <v>24100.72946</v>
      </c>
      <c r="CO103" s="303">
        <f t="shared" si="2008"/>
        <v>523.2408127</v>
      </c>
      <c r="CP103" s="303">
        <f t="shared" si="2009"/>
        <v>582.902954</v>
      </c>
      <c r="CQ103" s="303">
        <f t="shared" si="2010"/>
        <v>1106.143767</v>
      </c>
      <c r="CR103" s="303">
        <f t="shared" si="2011"/>
        <v>3987.114991</v>
      </c>
      <c r="CS103" s="303">
        <f t="shared" si="2012"/>
        <v>4126.799694</v>
      </c>
      <c r="CT103" s="303">
        <f t="shared" si="2013"/>
        <v>8113.914684</v>
      </c>
      <c r="CU103" s="303">
        <f t="shared" si="2014"/>
        <v>4645.115668</v>
      </c>
      <c r="CV103" s="303">
        <f t="shared" si="2015"/>
        <v>4966.317484</v>
      </c>
      <c r="CW103" s="303">
        <f t="shared" si="2016"/>
        <v>9611.433152</v>
      </c>
      <c r="CX103" s="303">
        <f t="shared" si="2017"/>
        <v>2941.63328</v>
      </c>
      <c r="CY103" s="303">
        <f t="shared" si="2018"/>
        <v>3031.722722</v>
      </c>
      <c r="CZ103" s="303">
        <f t="shared" si="2019"/>
        <v>5973.356002</v>
      </c>
      <c r="DA103" s="303">
        <f t="shared" si="2020"/>
        <v>11573.86394</v>
      </c>
      <c r="DB103" s="303">
        <f t="shared" si="2021"/>
        <v>12124.8399</v>
      </c>
      <c r="DC103" s="303">
        <f t="shared" si="2022"/>
        <v>23698.70384</v>
      </c>
      <c r="DD103" s="303">
        <f>$DD$137*J103/100</f>
        <v>12454.67407</v>
      </c>
      <c r="DE103" s="303">
        <f t="shared" si="2024"/>
        <v>13005.64891</v>
      </c>
      <c r="DF103" s="303">
        <f t="shared" si="2025"/>
        <v>25460.32298</v>
      </c>
      <c r="DG103" s="303">
        <f t="shared" si="2026"/>
        <v>12593.54786</v>
      </c>
      <c r="DH103" s="303">
        <f t="shared" si="2027"/>
        <v>13186.49783</v>
      </c>
      <c r="DI103" s="303">
        <f t="shared" si="2028"/>
        <v>25780.04569</v>
      </c>
      <c r="DJ103" s="303">
        <f t="shared" si="2029"/>
        <v>3222.209202</v>
      </c>
      <c r="DK103" s="303">
        <f t="shared" si="2030"/>
        <v>3332.795747</v>
      </c>
      <c r="DL103" s="303">
        <f t="shared" si="2031"/>
        <v>6555.00495</v>
      </c>
      <c r="DM103" s="303">
        <f t="shared" si="2032"/>
        <v>1019.683925</v>
      </c>
      <c r="DN103" s="303">
        <f>$DN$137*K103/100</f>
        <v>1061.657926</v>
      </c>
      <c r="DO103" s="303">
        <f t="shared" si="2034"/>
        <v>2081.341851</v>
      </c>
      <c r="DP103" s="303">
        <f t="shared" si="2035"/>
        <v>10813.34001</v>
      </c>
      <c r="DQ103" s="303">
        <f t="shared" si="2036"/>
        <v>8859.260937</v>
      </c>
      <c r="DR103" s="303">
        <f t="shared" si="2037"/>
        <v>6524.047788</v>
      </c>
      <c r="DS103" s="303">
        <f t="shared" si="2038"/>
        <v>5997.760431</v>
      </c>
      <c r="DT103" s="303">
        <f t="shared" si="2039"/>
        <v>258.1492756</v>
      </c>
      <c r="DU103" s="303">
        <f t="shared" si="2040"/>
        <v>302.8525593</v>
      </c>
      <c r="DV103" s="303">
        <f t="shared" si="2041"/>
        <v>561.001835</v>
      </c>
      <c r="DW103" s="303">
        <f>I103*DW135/100</f>
        <v>442.068711</v>
      </c>
      <c r="DX103" s="303">
        <f>I103*DX135/100</f>
        <v>1060.054937</v>
      </c>
      <c r="DY103" s="303">
        <f t="shared" ref="DY103:DZ103" si="2086">1.48*CF103/100</f>
        <v>199.4204983</v>
      </c>
      <c r="DZ103" s="303">
        <f t="shared" si="2086"/>
        <v>208.1961412</v>
      </c>
      <c r="EA103" s="303">
        <f t="shared" si="2043"/>
        <v>407.6166395</v>
      </c>
      <c r="EB103" s="303">
        <f t="shared" ref="EB103:EC103" si="2087">19.74*CF103/100</f>
        <v>2659.838268</v>
      </c>
      <c r="EC103" s="303">
        <f t="shared" si="2087"/>
        <v>2776.88637</v>
      </c>
      <c r="ED103" s="303">
        <f t="shared" si="2045"/>
        <v>5436.724637</v>
      </c>
      <c r="EE103" s="303"/>
      <c r="EF103" s="303">
        <f t="shared" si="2046"/>
        <v>44.1813744</v>
      </c>
      <c r="EG103" s="325">
        <v>33.0</v>
      </c>
      <c r="EH103" s="303">
        <f>I103*EH135/100</f>
        <v>218.1283261</v>
      </c>
      <c r="EI103" s="303">
        <f t="shared" si="2048"/>
        <v>59.97760431</v>
      </c>
    </row>
    <row r="104" ht="15.75" customHeight="1">
      <c r="A104" s="39"/>
      <c r="B104" s="40"/>
      <c r="C104" s="65"/>
      <c r="D104" s="326">
        <v>55161.0</v>
      </c>
      <c r="E104" s="327">
        <v>56694.0</v>
      </c>
      <c r="F104" s="327">
        <v>111855.0</v>
      </c>
      <c r="G104" s="328"/>
      <c r="H104" s="328"/>
      <c r="I104" s="329"/>
      <c r="J104" s="327">
        <f t="shared" ref="J104:L104" si="2088">SUM(J99:J103)</f>
        <v>56587.35921</v>
      </c>
      <c r="K104" s="327">
        <f t="shared" si="2088"/>
        <v>58535.63965</v>
      </c>
      <c r="L104" s="327">
        <f t="shared" si="2088"/>
        <v>115122.9989</v>
      </c>
      <c r="M104" s="303"/>
      <c r="N104" s="303"/>
      <c r="O104" s="303"/>
      <c r="P104" s="330">
        <f t="shared" ref="P104:CW104" si="2089">P99+P100+P101+P102+P103</f>
        <v>2194.062935</v>
      </c>
      <c r="Q104" s="330">
        <f t="shared" si="2089"/>
        <v>2180.230994</v>
      </c>
      <c r="R104" s="330">
        <f t="shared" si="2089"/>
        <v>1026.241841</v>
      </c>
      <c r="S104" s="330">
        <f t="shared" si="2089"/>
        <v>1061.717195</v>
      </c>
      <c r="T104" s="330">
        <f t="shared" si="2089"/>
        <v>2087.959036</v>
      </c>
      <c r="U104" s="330">
        <f t="shared" si="2089"/>
        <v>990.755262</v>
      </c>
      <c r="V104" s="330">
        <f t="shared" si="2089"/>
        <v>1018.289712</v>
      </c>
      <c r="W104" s="330">
        <f t="shared" si="2089"/>
        <v>2009.044974</v>
      </c>
      <c r="X104" s="330">
        <f t="shared" si="2089"/>
        <v>1043.671059</v>
      </c>
      <c r="Y104" s="330">
        <f t="shared" si="2089"/>
        <v>1068.74995</v>
      </c>
      <c r="Z104" s="330">
        <f t="shared" si="2089"/>
        <v>2112.421008</v>
      </c>
      <c r="AA104" s="330">
        <f t="shared" si="2089"/>
        <v>2098.912167</v>
      </c>
      <c r="AB104" s="330">
        <f t="shared" si="2089"/>
        <v>2143.248359</v>
      </c>
      <c r="AC104" s="330">
        <f t="shared" si="2089"/>
        <v>4242.160526</v>
      </c>
      <c r="AD104" s="330">
        <f t="shared" si="2089"/>
        <v>3156.870484</v>
      </c>
      <c r="AE104" s="330">
        <f t="shared" si="2089"/>
        <v>3213.945368</v>
      </c>
      <c r="AF104" s="330">
        <f t="shared" si="2089"/>
        <v>6370.815852</v>
      </c>
      <c r="AG104" s="330">
        <f t="shared" si="2089"/>
        <v>5256.045606</v>
      </c>
      <c r="AH104" s="330">
        <f t="shared" si="2089"/>
        <v>5321.795906</v>
      </c>
      <c r="AI104" s="330">
        <f t="shared" si="2089"/>
        <v>10577.84151</v>
      </c>
      <c r="AJ104" s="330">
        <f t="shared" si="2089"/>
        <v>4212.374548</v>
      </c>
      <c r="AK104" s="330">
        <f t="shared" si="2089"/>
        <v>4251.727808</v>
      </c>
      <c r="AL104" s="330">
        <f t="shared" si="2089"/>
        <v>8464.102356</v>
      </c>
      <c r="AM104" s="330">
        <f t="shared" si="2089"/>
        <v>2057.80343</v>
      </c>
      <c r="AN104" s="330">
        <f t="shared" si="2089"/>
        <v>2047.378883</v>
      </c>
      <c r="AO104" s="330">
        <f t="shared" si="2089"/>
        <v>4105.182314</v>
      </c>
      <c r="AP104" s="330">
        <f t="shared" si="2089"/>
        <v>1014.307675</v>
      </c>
      <c r="AQ104" s="330">
        <f t="shared" si="2089"/>
        <v>1005.980477</v>
      </c>
      <c r="AR104" s="330">
        <f t="shared" si="2089"/>
        <v>2020.288152</v>
      </c>
      <c r="AS104" s="330">
        <f t="shared" si="2089"/>
        <v>1008.347347</v>
      </c>
      <c r="AT104" s="330">
        <f t="shared" si="2089"/>
        <v>1000.602885</v>
      </c>
      <c r="AU104" s="330">
        <f t="shared" si="2089"/>
        <v>2008.950232</v>
      </c>
      <c r="AV104" s="330">
        <f t="shared" si="2089"/>
        <v>1005.191879</v>
      </c>
      <c r="AW104" s="330">
        <f t="shared" si="2089"/>
        <v>1000.1393</v>
      </c>
      <c r="AX104" s="330">
        <f t="shared" si="2089"/>
        <v>2005.331179</v>
      </c>
      <c r="AY104" s="330">
        <f t="shared" si="2089"/>
        <v>1002.91293</v>
      </c>
      <c r="AZ104" s="330">
        <f t="shared" si="2089"/>
        <v>1001.71549</v>
      </c>
      <c r="BA104" s="330">
        <f t="shared" si="2089"/>
        <v>2004.62842</v>
      </c>
      <c r="BB104" s="330">
        <f t="shared" si="2089"/>
        <v>998.705639</v>
      </c>
      <c r="BC104" s="330">
        <f t="shared" si="2089"/>
        <v>1000.881036</v>
      </c>
      <c r="BD104" s="330">
        <f t="shared" si="2089"/>
        <v>1999.586675</v>
      </c>
      <c r="BE104" s="330">
        <f t="shared" si="2089"/>
        <v>988.1874121</v>
      </c>
      <c r="BF104" s="330">
        <f t="shared" si="2089"/>
        <v>992.629215</v>
      </c>
      <c r="BG104" s="330">
        <f t="shared" si="2089"/>
        <v>1980.816627</v>
      </c>
      <c r="BH104" s="330">
        <f t="shared" si="2089"/>
        <v>10635.50507</v>
      </c>
      <c r="BI104" s="330">
        <f t="shared" si="2089"/>
        <v>10632.33283</v>
      </c>
      <c r="BJ104" s="330">
        <f t="shared" si="2089"/>
        <v>21267.8379</v>
      </c>
      <c r="BK104" s="330">
        <f t="shared" si="2089"/>
        <v>8854.600349</v>
      </c>
      <c r="BL104" s="330">
        <f t="shared" si="2089"/>
        <v>8846.972452</v>
      </c>
      <c r="BM104" s="330">
        <f t="shared" si="2089"/>
        <v>17701.5728</v>
      </c>
      <c r="BN104" s="330">
        <f t="shared" si="2089"/>
        <v>10499</v>
      </c>
      <c r="BO104" s="330">
        <f t="shared" si="2089"/>
        <v>8131</v>
      </c>
      <c r="BP104" s="330">
        <f t="shared" si="2089"/>
        <v>18630</v>
      </c>
      <c r="BQ104" s="330">
        <f t="shared" si="2089"/>
        <v>9456.636239</v>
      </c>
      <c r="BR104" s="330">
        <f t="shared" si="2089"/>
        <v>9717.659311</v>
      </c>
      <c r="BS104" s="330">
        <f t="shared" si="2089"/>
        <v>19174.29555</v>
      </c>
      <c r="BT104" s="330">
        <f t="shared" si="2089"/>
        <v>7607.658173</v>
      </c>
      <c r="BU104" s="330">
        <f t="shared" si="2089"/>
        <v>7625.610164</v>
      </c>
      <c r="BV104" s="330">
        <f t="shared" si="2089"/>
        <v>15233.26834</v>
      </c>
      <c r="BW104" s="330">
        <f t="shared" si="2089"/>
        <v>2903.644173</v>
      </c>
      <c r="BX104" s="330">
        <f t="shared" si="2089"/>
        <v>2915.396323</v>
      </c>
      <c r="BY104" s="330">
        <f t="shared" si="2089"/>
        <v>5819.040496</v>
      </c>
      <c r="BZ104" s="330">
        <f t="shared" si="2089"/>
        <v>2702.395432</v>
      </c>
      <c r="CA104" s="330">
        <f t="shared" si="2089"/>
        <v>2707.617314</v>
      </c>
      <c r="CB104" s="330">
        <f t="shared" si="2089"/>
        <v>5410.012746</v>
      </c>
      <c r="CC104" s="330">
        <f t="shared" si="2089"/>
        <v>5606.039605</v>
      </c>
      <c r="CD104" s="330">
        <f t="shared" si="2089"/>
        <v>5623.013638</v>
      </c>
      <c r="CE104" s="330">
        <f t="shared" si="2089"/>
        <v>11229.05324</v>
      </c>
      <c r="CF104" s="330">
        <f t="shared" si="2089"/>
        <v>41340.40053</v>
      </c>
      <c r="CG104" s="330">
        <f t="shared" si="2089"/>
        <v>43243.0675</v>
      </c>
      <c r="CH104" s="330">
        <f t="shared" si="2089"/>
        <v>84583.46803</v>
      </c>
      <c r="CI104" s="330">
        <f t="shared" si="2089"/>
        <v>18828.50257</v>
      </c>
      <c r="CJ104" s="330">
        <f t="shared" si="2089"/>
        <v>18881.28002</v>
      </c>
      <c r="CK104" s="330">
        <f t="shared" si="2089"/>
        <v>37709.78259</v>
      </c>
      <c r="CL104" s="330">
        <f t="shared" si="2089"/>
        <v>36153.51227</v>
      </c>
      <c r="CM104" s="330">
        <f t="shared" si="2089"/>
        <v>37862.50906</v>
      </c>
      <c r="CN104" s="330">
        <f t="shared" si="2089"/>
        <v>74016.02133</v>
      </c>
      <c r="CO104" s="330">
        <f t="shared" si="2089"/>
        <v>1605.344372</v>
      </c>
      <c r="CP104" s="330">
        <f t="shared" si="2089"/>
        <v>1791.850571</v>
      </c>
      <c r="CQ104" s="330">
        <f t="shared" si="2089"/>
        <v>3397.194943</v>
      </c>
      <c r="CR104" s="330">
        <f t="shared" si="2089"/>
        <v>12232.78547</v>
      </c>
      <c r="CS104" s="330">
        <f t="shared" si="2089"/>
        <v>12685.83104</v>
      </c>
      <c r="CT104" s="330">
        <f t="shared" si="2089"/>
        <v>24918.61651</v>
      </c>
      <c r="CU104" s="330">
        <f t="shared" si="2089"/>
        <v>14251.58381</v>
      </c>
      <c r="CV104" s="330">
        <f t="shared" si="2089"/>
        <v>15266.51865</v>
      </c>
      <c r="CW104" s="330">
        <f t="shared" si="2089"/>
        <v>29518.10246</v>
      </c>
      <c r="CX104" s="330">
        <f>11.84111*J104/100</f>
        <v>6700.57145</v>
      </c>
      <c r="CY104" s="330">
        <f>9.949267*K104/100</f>
        <v>5823.867079</v>
      </c>
      <c r="CZ104" s="330">
        <f t="shared" ref="CZ104:DW104" si="2090">CZ99+CZ100+CZ101+CZ102+CZ103</f>
        <v>18344.71603</v>
      </c>
      <c r="DA104" s="330">
        <f t="shared" si="2090"/>
        <v>35509.53383</v>
      </c>
      <c r="DB104" s="330">
        <f t="shared" si="2090"/>
        <v>37271.90117</v>
      </c>
      <c r="DC104" s="330">
        <f t="shared" si="2090"/>
        <v>72781.435</v>
      </c>
      <c r="DD104" s="330">
        <f t="shared" si="2090"/>
        <v>38212.01522</v>
      </c>
      <c r="DE104" s="330">
        <f t="shared" si="2090"/>
        <v>39979.51848</v>
      </c>
      <c r="DF104" s="330">
        <f t="shared" si="2090"/>
        <v>78191.53371</v>
      </c>
      <c r="DG104" s="330">
        <f t="shared" si="2090"/>
        <v>38638.0051</v>
      </c>
      <c r="DH104" s="330">
        <f t="shared" si="2090"/>
        <v>40535.45018</v>
      </c>
      <c r="DI104" s="330">
        <f t="shared" si="2090"/>
        <v>79173.45528</v>
      </c>
      <c r="DJ104" s="330">
        <f t="shared" si="2090"/>
        <v>9885.99376</v>
      </c>
      <c r="DK104" s="330">
        <f t="shared" si="2090"/>
        <v>10245.05352</v>
      </c>
      <c r="DL104" s="330">
        <f t="shared" si="2090"/>
        <v>20131.04728</v>
      </c>
      <c r="DM104" s="330">
        <f t="shared" si="2090"/>
        <v>3128.471271</v>
      </c>
      <c r="DN104" s="330">
        <f t="shared" si="2090"/>
        <v>3264.131083</v>
      </c>
      <c r="DO104" s="330">
        <f t="shared" si="2090"/>
        <v>6392.602355</v>
      </c>
      <c r="DP104" s="330">
        <f t="shared" si="2090"/>
        <v>33208.77235</v>
      </c>
      <c r="DQ104" s="330">
        <f t="shared" si="2090"/>
        <v>27207.61387</v>
      </c>
      <c r="DR104" s="330">
        <f t="shared" si="2090"/>
        <v>20035.95722</v>
      </c>
      <c r="DS104" s="330">
        <f t="shared" si="2090"/>
        <v>18419.67982</v>
      </c>
      <c r="DT104" s="330">
        <f t="shared" si="2090"/>
        <v>792.0224814</v>
      </c>
      <c r="DU104" s="330">
        <f t="shared" si="2090"/>
        <v>930.9723471</v>
      </c>
      <c r="DV104" s="330">
        <f t="shared" si="2090"/>
        <v>1722.994829</v>
      </c>
      <c r="DW104" s="330">
        <f t="shared" si="2090"/>
        <v>1357.629885</v>
      </c>
      <c r="DX104" s="330">
        <f>SUM(DX99:DX103)</f>
        <v>3254.898785</v>
      </c>
      <c r="DY104" s="330">
        <f>DY99+DY100+DY101+DY102+DY103</f>
        <v>611.8379279</v>
      </c>
      <c r="DZ104" s="330">
        <v>641.0</v>
      </c>
      <c r="EA104" s="330">
        <f>SUM(DY104:DZ104)</f>
        <v>1252.837928</v>
      </c>
      <c r="EB104" s="330">
        <f t="shared" ref="EB104:ED104" si="2091">EB99+EB100+EB101+EB102+EB103</f>
        <v>8160.595065</v>
      </c>
      <c r="EC104" s="330">
        <f t="shared" si="2091"/>
        <v>8536.181524</v>
      </c>
      <c r="ED104" s="330">
        <f t="shared" si="2091"/>
        <v>16696.77659</v>
      </c>
      <c r="EE104" s="330">
        <v>610.0</v>
      </c>
      <c r="EF104" s="330">
        <f t="shared" ref="EF104:EG104" si="2092">EF99+EF100+EF101+EF102+EF103</f>
        <v>135.6851078</v>
      </c>
      <c r="EG104" s="330">
        <f t="shared" si="2092"/>
        <v>102.8732966</v>
      </c>
      <c r="EH104" s="330">
        <f>SUM(EH99:EH103)</f>
        <v>669.8902838</v>
      </c>
      <c r="EI104" s="330">
        <f>EI99+EI100+EI101+EI102+EI103</f>
        <v>184.1967982</v>
      </c>
    </row>
    <row r="105" ht="15.75" customHeight="1">
      <c r="A105" s="60"/>
      <c r="B105" s="187"/>
      <c r="C105" s="188"/>
      <c r="D105" s="338"/>
      <c r="E105" s="339"/>
      <c r="F105" s="339"/>
      <c r="G105" s="340"/>
      <c r="H105" s="340"/>
      <c r="I105" s="339"/>
      <c r="J105" s="339"/>
      <c r="K105" s="342"/>
      <c r="L105" s="339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  <c r="CD105" s="304"/>
      <c r="CE105" s="304"/>
      <c r="CF105" s="304"/>
      <c r="CG105" s="304"/>
      <c r="CH105" s="304"/>
      <c r="CI105" s="304"/>
      <c r="CJ105" s="304"/>
      <c r="CK105" s="304"/>
      <c r="CL105" s="304"/>
      <c r="CM105" s="304"/>
      <c r="CN105" s="304"/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4"/>
      <c r="EF105" s="304"/>
      <c r="EG105" s="304"/>
      <c r="EH105" s="304"/>
      <c r="EI105" s="304"/>
    </row>
    <row r="106" ht="15.75" customHeight="1">
      <c r="A106" s="39"/>
      <c r="B106" s="56" t="s">
        <v>122</v>
      </c>
      <c r="C106" s="65"/>
      <c r="D106" s="321"/>
      <c r="E106" s="322"/>
      <c r="F106" s="322"/>
      <c r="G106" s="323"/>
      <c r="H106" s="323"/>
      <c r="I106" s="322"/>
      <c r="J106" s="349"/>
      <c r="K106" s="350"/>
      <c r="L106" s="322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4"/>
      <c r="AK106" s="304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  <c r="BK106" s="303"/>
      <c r="BL106" s="303"/>
      <c r="BM106" s="303"/>
      <c r="BN106" s="303"/>
      <c r="BO106" s="303"/>
      <c r="BP106" s="303"/>
      <c r="BQ106" s="303"/>
      <c r="BR106" s="303"/>
      <c r="BS106" s="303"/>
      <c r="BT106" s="303"/>
      <c r="BU106" s="303"/>
      <c r="BV106" s="303"/>
      <c r="BW106" s="303"/>
      <c r="BX106" s="303"/>
      <c r="BY106" s="303"/>
      <c r="BZ106" s="303"/>
      <c r="CA106" s="303"/>
      <c r="CB106" s="303"/>
      <c r="CC106" s="303"/>
      <c r="CD106" s="303"/>
      <c r="CE106" s="303"/>
      <c r="CF106" s="303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  <c r="CW106" s="303"/>
      <c r="CX106" s="303"/>
      <c r="CY106" s="303"/>
      <c r="CZ106" s="303"/>
      <c r="DA106" s="303"/>
      <c r="DB106" s="303"/>
      <c r="DC106" s="303"/>
      <c r="DD106" s="303"/>
      <c r="DE106" s="303"/>
      <c r="DF106" s="303"/>
      <c r="DG106" s="303"/>
      <c r="DH106" s="303"/>
      <c r="DI106" s="303"/>
      <c r="DJ106" s="303"/>
      <c r="DK106" s="303"/>
      <c r="DL106" s="303"/>
      <c r="DM106" s="303"/>
      <c r="DN106" s="303"/>
      <c r="DO106" s="303"/>
      <c r="DP106" s="303"/>
      <c r="DQ106" s="303"/>
      <c r="DR106" s="303"/>
      <c r="DS106" s="303"/>
      <c r="DT106" s="303"/>
      <c r="DU106" s="303"/>
      <c r="DV106" s="303"/>
      <c r="DW106" s="303"/>
      <c r="DX106" s="303"/>
      <c r="DY106" s="303"/>
      <c r="DZ106" s="303"/>
      <c r="EA106" s="303"/>
      <c r="EB106" s="303"/>
      <c r="EC106" s="303"/>
      <c r="ED106" s="303"/>
      <c r="EE106" s="303"/>
      <c r="EF106" s="303"/>
      <c r="EG106" s="303"/>
      <c r="EH106" s="303"/>
      <c r="EI106" s="303"/>
    </row>
    <row r="107" ht="15.75" customHeight="1">
      <c r="A107" s="39"/>
      <c r="B107" s="40">
        <v>6.0</v>
      </c>
      <c r="C107" s="65" t="s">
        <v>123</v>
      </c>
      <c r="D107" s="326">
        <v>41810.0</v>
      </c>
      <c r="E107" s="327">
        <v>42110.0</v>
      </c>
      <c r="F107" s="327">
        <v>83920.0</v>
      </c>
      <c r="G107" s="351">
        <f t="shared" ref="G107:I107" si="2093">D107/D132*100</f>
        <v>6.643689448</v>
      </c>
      <c r="H107" s="351">
        <f t="shared" si="2093"/>
        <v>6.886649124</v>
      </c>
      <c r="I107" s="335">
        <f t="shared" si="2093"/>
        <v>6.763422072</v>
      </c>
      <c r="J107" s="327">
        <f t="shared" ref="J107:K107" si="2094">G107*J134/100</f>
        <v>42891.12758</v>
      </c>
      <c r="K107" s="327">
        <f t="shared" si="2094"/>
        <v>43477.89512</v>
      </c>
      <c r="L107" s="352">
        <f>J107+K107</f>
        <v>86369.0227</v>
      </c>
      <c r="M107" s="303"/>
      <c r="N107" s="303"/>
      <c r="O107" s="303"/>
      <c r="P107" s="330">
        <f>I107*P134/100</f>
        <v>1645.472956</v>
      </c>
      <c r="Q107" s="330">
        <f>I107*Q134/100</f>
        <v>1635.733628</v>
      </c>
      <c r="R107" s="330">
        <f t="shared" ref="R107:S107" si="2095">G107*R134/100</f>
        <v>777.3237603</v>
      </c>
      <c r="S107" s="330">
        <f t="shared" si="2095"/>
        <v>787.9578557</v>
      </c>
      <c r="T107" s="330">
        <f>R107+S107</f>
        <v>1565.281616</v>
      </c>
      <c r="U107" s="330">
        <f t="shared" ref="U107:V107" si="2096">G107*U134/100</f>
        <v>750.9558838</v>
      </c>
      <c r="V107" s="330">
        <f t="shared" si="2096"/>
        <v>756.3442302</v>
      </c>
      <c r="W107" s="330">
        <f>U107+V107</f>
        <v>1507.300114</v>
      </c>
      <c r="X107" s="330">
        <f t="shared" ref="X107:Y107" si="2097">G107*X134/100</f>
        <v>791.0641026</v>
      </c>
      <c r="Y107" s="330">
        <f t="shared" si="2097"/>
        <v>793.8240446</v>
      </c>
      <c r="Z107" s="330">
        <f>X107+Y107</f>
        <v>1584.888147</v>
      </c>
      <c r="AA107" s="330">
        <f t="shared" ref="AA107:AB107" si="2098">G107*AA134/100</f>
        <v>1590.897875</v>
      </c>
      <c r="AB107" s="330">
        <f t="shared" si="2098"/>
        <v>1591.917812</v>
      </c>
      <c r="AC107" s="330">
        <f>AA107+AB107</f>
        <v>3182.815687</v>
      </c>
      <c r="AD107" s="330">
        <f>$AD$137*J107/100</f>
        <v>2392.791192</v>
      </c>
      <c r="AE107" s="330">
        <f>$AE$137*K107/100</f>
        <v>2387.188052</v>
      </c>
      <c r="AF107" s="330">
        <f>AD107+AE107</f>
        <v>4779.979244</v>
      </c>
      <c r="AG107" s="330">
        <f>$AG$137*J107/100</f>
        <v>3983.888378</v>
      </c>
      <c r="AH107" s="330">
        <f>$AH$137*K107/100</f>
        <v>3951.834734</v>
      </c>
      <c r="AI107" s="330">
        <f>AG107+AH107</f>
        <v>7935.723111</v>
      </c>
      <c r="AJ107" s="330">
        <f>$AJ$137*J107/100</f>
        <v>3192.824275</v>
      </c>
      <c r="AK107" s="330">
        <f>$AK$137*K107/100</f>
        <v>3158.010689</v>
      </c>
      <c r="AL107" s="330">
        <f>AJ107+AK107</f>
        <v>6350.834964</v>
      </c>
      <c r="AM107" s="330">
        <f>$AM$137*J107/100</f>
        <v>1559.738972</v>
      </c>
      <c r="AN107" s="330">
        <f>$AN$137*K107/100</f>
        <v>1520.70986</v>
      </c>
      <c r="AO107" s="330">
        <f>AM107+AN107</f>
        <v>3080.448831</v>
      </c>
      <c r="AP107" s="330">
        <f>$AP$137*J107/100</f>
        <v>768.807743</v>
      </c>
      <c r="AQ107" s="330">
        <f>$AQ$137*K107/100</f>
        <v>747.20143</v>
      </c>
      <c r="AR107" s="330">
        <f>AP107+AQ107</f>
        <v>1516.009173</v>
      </c>
      <c r="AS107" s="330">
        <f>$AS$137*J107/100</f>
        <v>764.2900341</v>
      </c>
      <c r="AT107" s="330">
        <f>$AT$137*K107/100</f>
        <v>743.2071735</v>
      </c>
      <c r="AU107" s="330">
        <f>AS107+AT107</f>
        <v>1507.497208</v>
      </c>
      <c r="AV107" s="330">
        <f>$AV$137*J107/100</f>
        <v>761.8983059</v>
      </c>
      <c r="AW107" s="330">
        <f>$AW$137*K107/100</f>
        <v>742.862841</v>
      </c>
      <c r="AX107" s="330">
        <f>AV107+AW107</f>
        <v>1504.761147</v>
      </c>
      <c r="AY107" s="330">
        <f t="shared" ref="AY107:AZ107" si="2099">G107*AY134/100</f>
        <v>760.1709467</v>
      </c>
      <c r="AZ107" s="330">
        <f t="shared" si="2099"/>
        <v>744.0335714</v>
      </c>
      <c r="BA107" s="330">
        <f>AY107+AZ107</f>
        <v>1504.204518</v>
      </c>
      <c r="BB107" s="330">
        <f>$BB$137*J107/100</f>
        <v>756.9819758</v>
      </c>
      <c r="BC107" s="330">
        <f>$BC$137*K107/100</f>
        <v>743.413773</v>
      </c>
      <c r="BD107" s="330">
        <f>BB107+BC107</f>
        <v>1500.395749</v>
      </c>
      <c r="BE107" s="330">
        <f>$BE$137*J107/100</f>
        <v>749.0095484</v>
      </c>
      <c r="BF107" s="330">
        <f>$BF$137*K107/100</f>
        <v>737.2846553</v>
      </c>
      <c r="BG107" s="330">
        <f>BE107+BF107</f>
        <v>1486.294204</v>
      </c>
      <c r="BH107" s="330">
        <f>$BH$137*J107/100</f>
        <v>8061.319903</v>
      </c>
      <c r="BI107" s="330">
        <f>$BI$137*K107/100</f>
        <v>7897.264883</v>
      </c>
      <c r="BJ107" s="330">
        <f>BH107+BI107</f>
        <v>15958.58479</v>
      </c>
      <c r="BK107" s="330">
        <f>$BK$137*J107/100</f>
        <v>6710.39209</v>
      </c>
      <c r="BL107" s="330">
        <f>$BL$137*K107/100</f>
        <v>6571.171728</v>
      </c>
      <c r="BM107" s="330">
        <f>BK107+BL107</f>
        <v>13281.56382</v>
      </c>
      <c r="BN107" s="330">
        <v>9749.0</v>
      </c>
      <c r="BO107" s="330">
        <v>6351.0</v>
      </c>
      <c r="BP107" s="330">
        <f>BN107+BO107</f>
        <v>16100</v>
      </c>
      <c r="BQ107" s="330">
        <f>D107/F107*BS107</f>
        <v>8255.304531</v>
      </c>
      <c r="BR107" s="330">
        <f>E107/F107*BS107</f>
        <v>8314.538957</v>
      </c>
      <c r="BS107" s="330">
        <f>BP107/F107*L107</f>
        <v>16569.84349</v>
      </c>
      <c r="BT107" s="330">
        <f t="shared" ref="BT107:BU107" si="2100">G107*BT134/100</f>
        <v>5766.32382</v>
      </c>
      <c r="BU107" s="330">
        <f t="shared" si="2100"/>
        <v>5663.993439</v>
      </c>
      <c r="BV107" s="330">
        <f>BT107+BU107</f>
        <v>11430.31726</v>
      </c>
      <c r="BW107" s="330">
        <f t="shared" ref="BW107:BX107" si="2101">G107*BW134/100</f>
        <v>2200.855004</v>
      </c>
      <c r="BX107" s="330">
        <f t="shared" si="2101"/>
        <v>2165.437951</v>
      </c>
      <c r="BY107" s="330">
        <f>BW107+BX107</f>
        <v>4366.292954</v>
      </c>
      <c r="BZ107" s="330">
        <f t="shared" ref="BZ107:CA107" si="2102">G107*BZ134/100</f>
        <v>2048.315894</v>
      </c>
      <c r="CA107" s="330">
        <f t="shared" si="2102"/>
        <v>2011.108144</v>
      </c>
      <c r="CB107" s="330">
        <f>BZ107+CA107</f>
        <v>4059.424038</v>
      </c>
      <c r="CC107" s="330">
        <f t="shared" ref="CC107:CD107" si="2103">G107*CC134/100</f>
        <v>4249.170897</v>
      </c>
      <c r="CD107" s="330">
        <f t="shared" si="2103"/>
        <v>4176.546094</v>
      </c>
      <c r="CE107" s="330">
        <f>CC107+CD107</f>
        <v>8425.716992</v>
      </c>
      <c r="CF107" s="330">
        <f>$CF$137*J107/100</f>
        <v>31334.49623</v>
      </c>
      <c r="CG107" s="330">
        <f>$CG$137*K107/100</f>
        <v>32119.19378</v>
      </c>
      <c r="CH107" s="330">
        <f>CF107+CG107</f>
        <v>63453.69001</v>
      </c>
      <c r="CI107" s="330">
        <f>$CI$137*J107/100</f>
        <v>14271.3093</v>
      </c>
      <c r="CJ107" s="330">
        <f>$CJ$137*K107/100</f>
        <v>14024.24774</v>
      </c>
      <c r="CK107" s="330">
        <f>CI107+CJ107</f>
        <v>28295.55705</v>
      </c>
      <c r="CL107" s="330">
        <f>$CL$137*J107/100</f>
        <v>27403.02656</v>
      </c>
      <c r="CM107" s="330">
        <f>$CM$137*K107/100</f>
        <v>28122.73356</v>
      </c>
      <c r="CN107" s="330">
        <f>CL107+CM107</f>
        <v>55525.76012</v>
      </c>
      <c r="CO107" s="330">
        <f>$CO$137*J107/100</f>
        <v>1216.791722</v>
      </c>
      <c r="CP107" s="330">
        <f>$CP$137*K107/100</f>
        <v>1330.91381</v>
      </c>
      <c r="CQ107" s="330">
        <f>CO107+CP107</f>
        <v>2547.705532</v>
      </c>
      <c r="CR107" s="330">
        <f>$CR$137*J107/100</f>
        <v>9271.999431</v>
      </c>
      <c r="CS107" s="330">
        <f>$CS$137*K107/100</f>
        <v>9422.519931</v>
      </c>
      <c r="CT107" s="330">
        <f>CR107+CS107</f>
        <v>18694.51936</v>
      </c>
      <c r="CU107" s="330">
        <f>$CU$137*J107/100</f>
        <v>10802.17398</v>
      </c>
      <c r="CV107" s="330">
        <f>$CV$137*K107/100</f>
        <v>11339.34985</v>
      </c>
      <c r="CW107" s="330">
        <f>CU107+CV107</f>
        <v>22141.52383</v>
      </c>
      <c r="CX107" s="330">
        <f>$CX$137*J107/100</f>
        <v>6840.741277</v>
      </c>
      <c r="CY107" s="330">
        <f>$CY$137*K107/100</f>
        <v>6922.184234</v>
      </c>
      <c r="CZ107" s="330">
        <f>CX107+CY107</f>
        <v>13762.92551</v>
      </c>
      <c r="DA107" s="330">
        <f>$DA$137*J107/100</f>
        <v>26914.91469</v>
      </c>
      <c r="DB107" s="330">
        <f>$DB$137*K107/100</f>
        <v>27684.05401</v>
      </c>
      <c r="DC107" s="330">
        <f>DA107+DB107</f>
        <v>54598.96871</v>
      </c>
      <c r="DD107" s="330">
        <f>$DD$137*J107/100</f>
        <v>28963.23059</v>
      </c>
      <c r="DE107" s="330">
        <f>$DE$137*K107/100</f>
        <v>29695.16216</v>
      </c>
      <c r="DF107" s="330">
        <f>DD107+DE107</f>
        <v>58658.39274</v>
      </c>
      <c r="DG107" s="330">
        <f>$DG$137*J107/100</f>
        <v>29286.18033</v>
      </c>
      <c r="DH107" s="330">
        <f>$DH$137*K107/100</f>
        <v>30108.08564</v>
      </c>
      <c r="DI107" s="330">
        <f>DG107+DH107</f>
        <v>59394.26597</v>
      </c>
      <c r="DJ107" s="330">
        <f>$DJ$137*J107/100</f>
        <v>7493.218018</v>
      </c>
      <c r="DK107" s="330">
        <f>$DK$137*K107/100</f>
        <v>7609.609549</v>
      </c>
      <c r="DL107" s="330">
        <f>DJ107+DK107</f>
        <v>15102.82757</v>
      </c>
      <c r="DM107" s="330">
        <f>$DM$137*J107/100</f>
        <v>2371.265638</v>
      </c>
      <c r="DN107" s="330">
        <f>$DN$137*K107/100</f>
        <v>2424.031625</v>
      </c>
      <c r="DO107" s="330">
        <f>DM107+DN107</f>
        <v>4795.297263</v>
      </c>
      <c r="DP107" s="330">
        <f>$DP$137*L107/100</f>
        <v>24914.30245</v>
      </c>
      <c r="DQ107" s="330">
        <f>$DQ$137*L107/100</f>
        <v>20412.03794</v>
      </c>
      <c r="DR107" s="330">
        <f>$DR$137*L107/100</f>
        <v>15031.62757</v>
      </c>
      <c r="DS107" s="330">
        <f>16*L107/100</f>
        <v>13819.04363</v>
      </c>
      <c r="DT107" s="330">
        <f>$DT$137*J107/100</f>
        <v>600.3237786</v>
      </c>
      <c r="DU107" s="330">
        <f>$DU$137*K107/100</f>
        <v>691.4884386</v>
      </c>
      <c r="DV107" s="330">
        <f>DT107+DU107</f>
        <v>1291.812217</v>
      </c>
      <c r="DW107" s="330">
        <f>I107*DW135/100</f>
        <v>1018.571364</v>
      </c>
      <c r="DX107" s="330">
        <f>I107*DX135/100</f>
        <v>2442.474613</v>
      </c>
      <c r="DY107" s="330">
        <f t="shared" ref="DY107:DZ107" si="2104">1.48*CF107/100</f>
        <v>463.7505441</v>
      </c>
      <c r="DZ107" s="330">
        <f t="shared" si="2104"/>
        <v>475.364068</v>
      </c>
      <c r="EA107" s="330">
        <f>DY107+DZ107</f>
        <v>939.1146121</v>
      </c>
      <c r="EB107" s="330">
        <f t="shared" ref="EB107:EC107" si="2105">19.74*CF107/100</f>
        <v>6185.429555</v>
      </c>
      <c r="EC107" s="330">
        <f t="shared" si="2105"/>
        <v>6340.328853</v>
      </c>
      <c r="ED107" s="330">
        <f>EB107+EC107</f>
        <v>12525.75841</v>
      </c>
      <c r="EE107" s="330">
        <v>444.0</v>
      </c>
      <c r="EF107" s="330">
        <f>$EF$137*L107/100</f>
        <v>101.7953864</v>
      </c>
      <c r="EG107" s="330">
        <f>L107*0.09/100</f>
        <v>77.73212043</v>
      </c>
      <c r="EH107" s="330">
        <f>I107*EH135/100</f>
        <v>502.5898942</v>
      </c>
      <c r="EI107" s="330">
        <f>0.0016*L107</f>
        <v>138.1904363</v>
      </c>
    </row>
    <row r="108" ht="15.75" customHeight="1">
      <c r="A108" s="44"/>
      <c r="B108" s="67"/>
      <c r="C108" s="46"/>
      <c r="D108" s="308"/>
      <c r="E108" s="309"/>
      <c r="F108" s="309"/>
      <c r="G108" s="310"/>
      <c r="H108" s="310"/>
      <c r="I108" s="309"/>
      <c r="J108" s="309"/>
      <c r="K108" s="311"/>
      <c r="L108" s="309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2"/>
      <c r="Z108" s="312"/>
      <c r="AA108" s="312"/>
      <c r="AB108" s="312"/>
      <c r="AC108" s="312"/>
      <c r="AD108" s="312"/>
      <c r="AE108" s="312"/>
      <c r="AF108" s="312"/>
      <c r="AG108" s="312"/>
      <c r="AH108" s="312"/>
      <c r="AI108" s="312"/>
      <c r="AJ108" s="312"/>
      <c r="AK108" s="312"/>
      <c r="AL108" s="312"/>
      <c r="AM108" s="312"/>
      <c r="AN108" s="312"/>
      <c r="AO108" s="312"/>
      <c r="AP108" s="312"/>
      <c r="AQ108" s="312"/>
      <c r="AR108" s="312"/>
      <c r="AS108" s="312"/>
      <c r="AT108" s="312"/>
      <c r="AU108" s="312"/>
      <c r="AV108" s="312"/>
      <c r="AW108" s="312"/>
      <c r="AX108" s="312"/>
      <c r="AY108" s="312"/>
      <c r="AZ108" s="312"/>
      <c r="BA108" s="312"/>
      <c r="BB108" s="312"/>
      <c r="BC108" s="312"/>
      <c r="BD108" s="312"/>
      <c r="BE108" s="312"/>
      <c r="BF108" s="312"/>
      <c r="BG108" s="312"/>
      <c r="BH108" s="312"/>
      <c r="BI108" s="312"/>
      <c r="BJ108" s="312"/>
      <c r="BK108" s="312"/>
      <c r="BL108" s="312"/>
      <c r="BM108" s="312"/>
      <c r="BN108" s="312"/>
      <c r="BO108" s="312"/>
      <c r="BP108" s="312"/>
      <c r="BQ108" s="312"/>
      <c r="BR108" s="312"/>
      <c r="BS108" s="312"/>
      <c r="BT108" s="312"/>
      <c r="BU108" s="312"/>
      <c r="BV108" s="312"/>
      <c r="BW108" s="312"/>
      <c r="BX108" s="312"/>
      <c r="BY108" s="312"/>
      <c r="BZ108" s="312"/>
      <c r="CA108" s="312"/>
      <c r="CB108" s="312"/>
      <c r="CC108" s="312"/>
      <c r="CD108" s="312"/>
      <c r="CE108" s="312"/>
      <c r="CF108" s="312"/>
      <c r="CG108" s="312"/>
      <c r="CH108" s="312"/>
      <c r="CI108" s="312"/>
      <c r="CJ108" s="312"/>
      <c r="CK108" s="312"/>
      <c r="CL108" s="312"/>
      <c r="CM108" s="312"/>
      <c r="CN108" s="312"/>
      <c r="CO108" s="312"/>
      <c r="CP108" s="312"/>
      <c r="CQ108" s="312"/>
      <c r="CR108" s="312"/>
      <c r="CS108" s="312"/>
      <c r="CT108" s="312"/>
      <c r="CU108" s="312"/>
      <c r="CV108" s="312"/>
      <c r="CW108" s="312"/>
      <c r="CX108" s="312">
        <f>11.84111*J108/100</f>
        <v>0</v>
      </c>
      <c r="CY108" s="312">
        <f>9.949267*K108/100</f>
        <v>0</v>
      </c>
      <c r="CZ108" s="312"/>
      <c r="DA108" s="312"/>
      <c r="DB108" s="312"/>
      <c r="DC108" s="312"/>
      <c r="DD108" s="312"/>
      <c r="DE108" s="312"/>
      <c r="DF108" s="312"/>
      <c r="DG108" s="312"/>
      <c r="DH108" s="312"/>
      <c r="DI108" s="312"/>
      <c r="DJ108" s="312"/>
      <c r="DK108" s="312"/>
      <c r="DL108" s="312"/>
      <c r="DM108" s="312"/>
      <c r="DN108" s="312"/>
      <c r="DO108" s="312"/>
      <c r="DP108" s="312"/>
      <c r="DQ108" s="312"/>
      <c r="DR108" s="312"/>
      <c r="DS108" s="312"/>
      <c r="DT108" s="312"/>
      <c r="DU108" s="312"/>
      <c r="DV108" s="312"/>
      <c r="DW108" s="312"/>
      <c r="DX108" s="312"/>
      <c r="DY108" s="312"/>
      <c r="DZ108" s="312"/>
      <c r="EA108" s="312"/>
      <c r="EB108" s="312"/>
      <c r="EC108" s="312"/>
      <c r="ED108" s="312"/>
      <c r="EE108" s="312"/>
      <c r="EF108" s="312"/>
      <c r="EG108" s="312"/>
      <c r="EH108" s="312"/>
      <c r="EI108" s="312"/>
    </row>
    <row r="109" ht="14.25" customHeight="1">
      <c r="A109" s="75" t="s">
        <v>124</v>
      </c>
      <c r="B109" s="76" t="s">
        <v>125</v>
      </c>
      <c r="C109" s="77"/>
      <c r="D109" s="313">
        <v>110261.0</v>
      </c>
      <c r="E109" s="314">
        <v>104511.0</v>
      </c>
      <c r="F109" s="314">
        <v>214772.0</v>
      </c>
      <c r="G109" s="315"/>
      <c r="H109" s="315"/>
      <c r="I109" s="316"/>
      <c r="J109" s="314">
        <f t="shared" ref="J109:L109" si="2106">J114+J120</f>
        <v>113112.1411</v>
      </c>
      <c r="K109" s="314">
        <f t="shared" si="2106"/>
        <v>107905.9201</v>
      </c>
      <c r="L109" s="314">
        <f t="shared" si="2106"/>
        <v>221018.0612</v>
      </c>
      <c r="M109" s="320">
        <v>6223.0</v>
      </c>
      <c r="N109" s="346">
        <v>214772.0</v>
      </c>
      <c r="O109" s="296">
        <f>M109/N109*1000</f>
        <v>28.97491293</v>
      </c>
      <c r="P109" s="297">
        <f t="shared" ref="P109:DW109" si="2107">P114+P120</f>
        <v>4211.171565</v>
      </c>
      <c r="Q109" s="297">
        <f t="shared" si="2107"/>
        <v>4186.24622</v>
      </c>
      <c r="R109" s="297">
        <f t="shared" si="2107"/>
        <v>2049.952048</v>
      </c>
      <c r="S109" s="297">
        <f t="shared" si="2107"/>
        <v>1955.598752</v>
      </c>
      <c r="T109" s="297">
        <f t="shared" si="2107"/>
        <v>4005.5508</v>
      </c>
      <c r="U109" s="297">
        <f t="shared" si="2107"/>
        <v>1980.414894</v>
      </c>
      <c r="V109" s="297">
        <f t="shared" si="2107"/>
        <v>1877.138253</v>
      </c>
      <c r="W109" s="297">
        <f t="shared" si="2107"/>
        <v>3857.553147</v>
      </c>
      <c r="X109" s="297">
        <f t="shared" si="2107"/>
        <v>2086.18797</v>
      </c>
      <c r="Y109" s="297">
        <f t="shared" si="2107"/>
        <v>1970.157794</v>
      </c>
      <c r="Z109" s="297">
        <f t="shared" si="2107"/>
        <v>4056.345764</v>
      </c>
      <c r="AA109" s="297">
        <f t="shared" si="2107"/>
        <v>4195.503244</v>
      </c>
      <c r="AB109" s="297">
        <f t="shared" si="2107"/>
        <v>3950.912429</v>
      </c>
      <c r="AC109" s="297">
        <f t="shared" si="2107"/>
        <v>8146.415673</v>
      </c>
      <c r="AD109" s="297">
        <f t="shared" si="2107"/>
        <v>6310.24993</v>
      </c>
      <c r="AE109" s="297">
        <f t="shared" si="2107"/>
        <v>5924.659476</v>
      </c>
      <c r="AF109" s="297">
        <f t="shared" si="2107"/>
        <v>12234.90941</v>
      </c>
      <c r="AG109" s="297">
        <f t="shared" si="2107"/>
        <v>10506.2788</v>
      </c>
      <c r="AH109" s="297">
        <f t="shared" si="2107"/>
        <v>9807.888859</v>
      </c>
      <c r="AI109" s="297">
        <f t="shared" si="2107"/>
        <v>20314.16765</v>
      </c>
      <c r="AJ109" s="297">
        <f t="shared" si="2107"/>
        <v>8420.090825</v>
      </c>
      <c r="AK109" s="297">
        <f t="shared" si="2107"/>
        <v>7837.731064</v>
      </c>
      <c r="AL109" s="297">
        <f t="shared" si="2107"/>
        <v>16257.82189</v>
      </c>
      <c r="AM109" s="297">
        <f t="shared" si="2107"/>
        <v>4113.331231</v>
      </c>
      <c r="AN109" s="297">
        <f t="shared" si="2107"/>
        <v>3774.184473</v>
      </c>
      <c r="AO109" s="297">
        <f t="shared" si="2107"/>
        <v>7887.515704</v>
      </c>
      <c r="AP109" s="297">
        <f t="shared" si="2107"/>
        <v>2027.493675</v>
      </c>
      <c r="AQ109" s="297">
        <f t="shared" si="2107"/>
        <v>1854.44713</v>
      </c>
      <c r="AR109" s="297">
        <f t="shared" si="2107"/>
        <v>3881.940805</v>
      </c>
      <c r="AS109" s="297">
        <f t="shared" si="2107"/>
        <v>2015.579609</v>
      </c>
      <c r="AT109" s="297">
        <f t="shared" si="2107"/>
        <v>1844.533957</v>
      </c>
      <c r="AU109" s="297">
        <f t="shared" si="2107"/>
        <v>3860.113566</v>
      </c>
      <c r="AV109" s="297">
        <f t="shared" si="2107"/>
        <v>2009.272162</v>
      </c>
      <c r="AW109" s="297">
        <f t="shared" si="2107"/>
        <v>1843.679373</v>
      </c>
      <c r="AX109" s="297">
        <f t="shared" si="2107"/>
        <v>3852.951535</v>
      </c>
      <c r="AY109" s="297">
        <f t="shared" si="2107"/>
        <v>2004.716784</v>
      </c>
      <c r="AZ109" s="297">
        <f t="shared" si="2107"/>
        <v>1846.584958</v>
      </c>
      <c r="BA109" s="297">
        <f t="shared" si="2107"/>
        <v>3851.301742</v>
      </c>
      <c r="BB109" s="297">
        <f t="shared" si="2107"/>
        <v>1996.306856</v>
      </c>
      <c r="BC109" s="297">
        <f t="shared" si="2107"/>
        <v>1845.046707</v>
      </c>
      <c r="BD109" s="297">
        <f t="shared" si="2107"/>
        <v>3841.353562</v>
      </c>
      <c r="BE109" s="297">
        <f t="shared" si="2107"/>
        <v>1975.282033</v>
      </c>
      <c r="BF109" s="297">
        <f t="shared" si="2107"/>
        <v>1829.835113</v>
      </c>
      <c r="BG109" s="297">
        <f t="shared" si="2107"/>
        <v>3805.117146</v>
      </c>
      <c r="BH109" s="297">
        <f t="shared" si="2107"/>
        <v>21259.24884</v>
      </c>
      <c r="BI109" s="297">
        <f t="shared" si="2107"/>
        <v>19599.88246</v>
      </c>
      <c r="BJ109" s="297">
        <f t="shared" si="2107"/>
        <v>40859.13129</v>
      </c>
      <c r="BK109" s="297">
        <f t="shared" si="2107"/>
        <v>17696.59274</v>
      </c>
      <c r="BL109" s="297">
        <f t="shared" si="2107"/>
        <v>16308.70882</v>
      </c>
      <c r="BM109" s="297">
        <f t="shared" si="2107"/>
        <v>34005.30156</v>
      </c>
      <c r="BN109" s="297">
        <f t="shared" si="2107"/>
        <v>23128</v>
      </c>
      <c r="BO109" s="297">
        <f t="shared" si="2107"/>
        <v>16360</v>
      </c>
      <c r="BP109" s="297">
        <f t="shared" si="2107"/>
        <v>39488</v>
      </c>
      <c r="BQ109" s="297">
        <f t="shared" si="2107"/>
        <v>20863.04838</v>
      </c>
      <c r="BR109" s="297">
        <f t="shared" si="2107"/>
        <v>19773.34735</v>
      </c>
      <c r="BS109" s="297">
        <f t="shared" si="2107"/>
        <v>40636.39573</v>
      </c>
      <c r="BT109" s="297">
        <f t="shared" si="2107"/>
        <v>15206.90339</v>
      </c>
      <c r="BU109" s="297">
        <f t="shared" si="2107"/>
        <v>14057.222</v>
      </c>
      <c r="BV109" s="297">
        <f t="shared" si="2107"/>
        <v>29264.12539</v>
      </c>
      <c r="BW109" s="297">
        <f t="shared" si="2107"/>
        <v>5804.077339</v>
      </c>
      <c r="BX109" s="297">
        <f t="shared" si="2107"/>
        <v>5374.307425</v>
      </c>
      <c r="BY109" s="297">
        <f t="shared" si="2107"/>
        <v>11178.38476</v>
      </c>
      <c r="BZ109" s="297">
        <f t="shared" si="2107"/>
        <v>5401.80241</v>
      </c>
      <c r="CA109" s="297">
        <f t="shared" si="2107"/>
        <v>4991.282907</v>
      </c>
      <c r="CB109" s="297">
        <f t="shared" si="2107"/>
        <v>10393.08532</v>
      </c>
      <c r="CC109" s="297">
        <f t="shared" si="2107"/>
        <v>11205.87975</v>
      </c>
      <c r="CD109" s="297">
        <f t="shared" si="2107"/>
        <v>10365.59033</v>
      </c>
      <c r="CE109" s="297">
        <f t="shared" si="2107"/>
        <v>21571.47008</v>
      </c>
      <c r="CF109" s="297">
        <f t="shared" si="2107"/>
        <v>82635.08463</v>
      </c>
      <c r="CG109" s="297">
        <f t="shared" si="2107"/>
        <v>79715.24724</v>
      </c>
      <c r="CH109" s="297">
        <f t="shared" si="2107"/>
        <v>162350.3319</v>
      </c>
      <c r="CI109" s="297">
        <f t="shared" si="2107"/>
        <v>37636.18357</v>
      </c>
      <c r="CJ109" s="297">
        <f t="shared" si="2107"/>
        <v>34806.17801</v>
      </c>
      <c r="CK109" s="297">
        <f t="shared" si="2107"/>
        <v>72442.36158</v>
      </c>
      <c r="CL109" s="297">
        <f t="shared" si="2107"/>
        <v>72267.04404</v>
      </c>
      <c r="CM109" s="297">
        <f t="shared" si="2107"/>
        <v>69796.60431</v>
      </c>
      <c r="CN109" s="297">
        <f t="shared" si="2107"/>
        <v>142063.6483</v>
      </c>
      <c r="CO109" s="297">
        <f t="shared" si="2107"/>
        <v>3208.913468</v>
      </c>
      <c r="CP109" s="297">
        <f t="shared" si="2107"/>
        <v>3303.13781</v>
      </c>
      <c r="CQ109" s="297">
        <f t="shared" si="2107"/>
        <v>6512.051278</v>
      </c>
      <c r="CR109" s="297">
        <f t="shared" si="2107"/>
        <v>24452.04327</v>
      </c>
      <c r="CS109" s="297">
        <f t="shared" si="2107"/>
        <v>23385.34744</v>
      </c>
      <c r="CT109" s="297">
        <f t="shared" si="2107"/>
        <v>47837.39071</v>
      </c>
      <c r="CU109" s="297">
        <f t="shared" si="2107"/>
        <v>28487.40746</v>
      </c>
      <c r="CV109" s="297">
        <f t="shared" si="2107"/>
        <v>28142.64526</v>
      </c>
      <c r="CW109" s="297">
        <f t="shared" si="2107"/>
        <v>56630.05272</v>
      </c>
      <c r="CX109" s="297">
        <f t="shared" si="2107"/>
        <v>13393.73305</v>
      </c>
      <c r="CY109" s="297">
        <f t="shared" si="2107"/>
        <v>10735.8481</v>
      </c>
      <c r="CZ109" s="297">
        <f t="shared" si="2107"/>
        <v>35220.22026</v>
      </c>
      <c r="DA109" s="297">
        <f t="shared" si="2107"/>
        <v>70979.79931</v>
      </c>
      <c r="DB109" s="297">
        <f t="shared" si="2107"/>
        <v>68707.86438</v>
      </c>
      <c r="DC109" s="297">
        <f t="shared" si="2107"/>
        <v>139687.6637</v>
      </c>
      <c r="DD109" s="297">
        <f t="shared" si="2107"/>
        <v>76381.60172</v>
      </c>
      <c r="DE109" s="297">
        <f t="shared" si="2107"/>
        <v>73699.14729</v>
      </c>
      <c r="DF109" s="297">
        <f t="shared" si="2107"/>
        <v>150080.749</v>
      </c>
      <c r="DG109" s="297">
        <f t="shared" si="2107"/>
        <v>77233.28222</v>
      </c>
      <c r="DH109" s="297">
        <f t="shared" si="2107"/>
        <v>74723.96434</v>
      </c>
      <c r="DI109" s="297">
        <f t="shared" si="2107"/>
        <v>151957.2466</v>
      </c>
      <c r="DJ109" s="297">
        <f t="shared" si="2107"/>
        <v>19761.05506</v>
      </c>
      <c r="DK109" s="297">
        <f t="shared" si="2107"/>
        <v>18885.96304</v>
      </c>
      <c r="DL109" s="297">
        <f t="shared" si="2107"/>
        <v>38647.0181</v>
      </c>
      <c r="DM109" s="297">
        <f t="shared" si="2107"/>
        <v>6253.482911</v>
      </c>
      <c r="DN109" s="297">
        <f t="shared" si="2107"/>
        <v>6016.099957</v>
      </c>
      <c r="DO109" s="297">
        <f t="shared" si="2107"/>
        <v>12269.58287</v>
      </c>
      <c r="DP109" s="297">
        <f t="shared" si="2107"/>
        <v>63755.62271</v>
      </c>
      <c r="DQ109" s="297">
        <f t="shared" si="2107"/>
        <v>52234.34177</v>
      </c>
      <c r="DR109" s="297">
        <f t="shared" si="2107"/>
        <v>38465.88833</v>
      </c>
      <c r="DS109" s="297">
        <f t="shared" si="2107"/>
        <v>35362.88979</v>
      </c>
      <c r="DT109" s="297">
        <f t="shared" si="2107"/>
        <v>1583.169102</v>
      </c>
      <c r="DU109" s="297">
        <f t="shared" si="2107"/>
        <v>1716.17545</v>
      </c>
      <c r="DV109" s="297">
        <f t="shared" si="2107"/>
        <v>3299.344552</v>
      </c>
      <c r="DW109" s="297">
        <f t="shared" si="2107"/>
        <v>2606.775608</v>
      </c>
      <c r="DX109" s="297">
        <f>SUM(DX114,DX120)</f>
        <v>6250.895586</v>
      </c>
      <c r="DY109" s="297">
        <f t="shared" ref="DY109:EI109" si="2108">DY114+DY120</f>
        <v>1222.999252</v>
      </c>
      <c r="DZ109" s="297">
        <f t="shared" si="2108"/>
        <v>1179.785659</v>
      </c>
      <c r="EA109" s="297">
        <f t="shared" si="2108"/>
        <v>2402.784912</v>
      </c>
      <c r="EB109" s="297">
        <f t="shared" si="2108"/>
        <v>16312.16571</v>
      </c>
      <c r="EC109" s="297">
        <f t="shared" si="2108"/>
        <v>15735.78981</v>
      </c>
      <c r="ED109" s="297">
        <f t="shared" si="2108"/>
        <v>32047.95551</v>
      </c>
      <c r="EE109" s="297">
        <f t="shared" si="2108"/>
        <v>1143</v>
      </c>
      <c r="EF109" s="297">
        <f t="shared" si="2108"/>
        <v>260.4940781</v>
      </c>
      <c r="EG109" s="297">
        <f t="shared" si="2108"/>
        <v>198.9162551</v>
      </c>
      <c r="EH109" s="297">
        <f t="shared" si="2108"/>
        <v>1286.25163</v>
      </c>
      <c r="EI109" s="297">
        <f t="shared" si="2108"/>
        <v>353.6288979</v>
      </c>
    </row>
    <row r="110" ht="14.25" customHeight="1">
      <c r="A110" s="75"/>
      <c r="B110" s="76" t="s">
        <v>126</v>
      </c>
      <c r="C110" s="77"/>
      <c r="D110" s="338"/>
      <c r="E110" s="339"/>
      <c r="F110" s="339"/>
      <c r="G110" s="340"/>
      <c r="H110" s="340"/>
      <c r="I110" s="339"/>
      <c r="J110" s="339"/>
      <c r="K110" s="342"/>
      <c r="L110" s="339"/>
      <c r="M110" s="344"/>
      <c r="N110" s="344"/>
      <c r="O110" s="303"/>
      <c r="P110" s="304"/>
      <c r="Q110" s="304"/>
      <c r="R110" s="304"/>
      <c r="S110" s="304"/>
      <c r="T110" s="303"/>
      <c r="U110" s="303"/>
      <c r="V110" s="303"/>
      <c r="W110" s="303"/>
      <c r="X110" s="304"/>
      <c r="Y110" s="304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4"/>
      <c r="AK110" s="304"/>
      <c r="AL110" s="303"/>
      <c r="AM110" s="304"/>
      <c r="AN110" s="304"/>
      <c r="AO110" s="304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>
        <f>$BB$137*G110/100</f>
        <v>0</v>
      </c>
      <c r="AZ110" s="303">
        <f>$BC$137*H110/100</f>
        <v>0</v>
      </c>
      <c r="BA110" s="303"/>
      <c r="BB110" s="303">
        <f t="shared" ref="BB110:BB113" si="2116">$BB$137*J110/100</f>
        <v>0</v>
      </c>
      <c r="BC110" s="303">
        <f t="shared" ref="BC110:BC113" si="2117">$BC$137*K110/100</f>
        <v>0</v>
      </c>
      <c r="BD110" s="303"/>
      <c r="BE110" s="303"/>
      <c r="BF110" s="303"/>
      <c r="BG110" s="303"/>
      <c r="BH110" s="303"/>
      <c r="BI110" s="303"/>
      <c r="BJ110" s="303"/>
      <c r="BK110" s="304"/>
      <c r="BL110" s="304"/>
      <c r="BM110" s="304"/>
      <c r="BN110" s="303"/>
      <c r="BO110" s="303"/>
      <c r="BP110" s="303"/>
      <c r="BQ110" s="303"/>
      <c r="BR110" s="303"/>
      <c r="BS110" s="303"/>
      <c r="BT110" s="303"/>
      <c r="BU110" s="303"/>
      <c r="BV110" s="303"/>
      <c r="BW110" s="303"/>
      <c r="BX110" s="303"/>
      <c r="BY110" s="303"/>
      <c r="BZ110" s="303"/>
      <c r="CA110" s="303"/>
      <c r="CB110" s="303"/>
      <c r="CC110" s="303"/>
      <c r="CD110" s="303"/>
      <c r="CE110" s="303"/>
      <c r="CF110" s="303"/>
      <c r="CG110" s="303"/>
      <c r="CH110" s="303"/>
      <c r="CI110" s="303"/>
      <c r="CJ110" s="303"/>
      <c r="CK110" s="303"/>
      <c r="CL110" s="303"/>
      <c r="CM110" s="303"/>
      <c r="CN110" s="303"/>
      <c r="CO110" s="303"/>
      <c r="CP110" s="303"/>
      <c r="CQ110" s="303"/>
      <c r="CR110" s="303"/>
      <c r="CS110" s="303"/>
      <c r="CT110" s="303"/>
      <c r="CU110" s="303"/>
      <c r="CV110" s="303"/>
      <c r="CW110" s="303"/>
      <c r="CX110" s="303"/>
      <c r="CY110" s="303"/>
      <c r="CZ110" s="303"/>
      <c r="DA110" s="303"/>
      <c r="DB110" s="303"/>
      <c r="DC110" s="303"/>
      <c r="DD110" s="303"/>
      <c r="DE110" s="303"/>
      <c r="DF110" s="303"/>
      <c r="DG110" s="303"/>
      <c r="DH110" s="303"/>
      <c r="DI110" s="303"/>
      <c r="DJ110" s="303"/>
      <c r="DK110" s="303"/>
      <c r="DL110" s="303"/>
      <c r="DM110" s="303"/>
      <c r="DN110" s="303"/>
      <c r="DO110" s="303"/>
      <c r="DP110" s="303"/>
      <c r="DQ110" s="303"/>
      <c r="DR110" s="303"/>
      <c r="DS110" s="303"/>
      <c r="DT110" s="303"/>
      <c r="DU110" s="303"/>
      <c r="DV110" s="303"/>
      <c r="DW110" s="303"/>
      <c r="DX110" s="303"/>
      <c r="DY110" s="303"/>
      <c r="DZ110" s="303"/>
      <c r="EA110" s="303"/>
      <c r="EB110" s="303"/>
      <c r="EC110" s="303"/>
      <c r="ED110" s="303"/>
      <c r="EE110" s="303"/>
      <c r="EF110" s="303"/>
      <c r="EG110" s="303"/>
      <c r="EH110" s="303"/>
      <c r="EI110" s="303"/>
    </row>
    <row r="111" ht="20.25" customHeight="1">
      <c r="A111" s="39"/>
      <c r="B111" s="40">
        <v>1.0</v>
      </c>
      <c r="C111" s="53" t="s">
        <v>127</v>
      </c>
      <c r="D111" s="298">
        <v>14467.0</v>
      </c>
      <c r="E111" s="299">
        <v>13590.0</v>
      </c>
      <c r="F111" s="299">
        <v>28057.0</v>
      </c>
      <c r="G111" s="300">
        <f t="shared" ref="G111:I111" si="2109">D111/D132*100</f>
        <v>2.298834137</v>
      </c>
      <c r="H111" s="300">
        <f t="shared" si="2109"/>
        <v>2.222502057</v>
      </c>
      <c r="I111" s="301">
        <f t="shared" si="2109"/>
        <v>2.261217029</v>
      </c>
      <c r="J111" s="298">
        <f t="shared" ref="J111:K111" si="2110">G111*J134/100</f>
        <v>14841.08928</v>
      </c>
      <c r="K111" s="298">
        <f t="shared" si="2110"/>
        <v>14031.45558</v>
      </c>
      <c r="L111" s="299">
        <f t="shared" ref="L111:L113" si="2126">J111+K111</f>
        <v>28872.54486</v>
      </c>
      <c r="M111" s="303"/>
      <c r="N111" s="303"/>
      <c r="O111" s="303"/>
      <c r="P111" s="304">
        <f>I111*P134/100</f>
        <v>550.131491</v>
      </c>
      <c r="Q111" s="304">
        <f>I111*Q134/100</f>
        <v>546.8753385</v>
      </c>
      <c r="R111" s="304">
        <f t="shared" ref="R111:S111" si="2111">G111*R134/100</f>
        <v>268.967779</v>
      </c>
      <c r="S111" s="304">
        <f t="shared" si="2111"/>
        <v>254.2946393</v>
      </c>
      <c r="T111" s="303">
        <f t="shared" ref="T111:T113" si="2128">R111+S111</f>
        <v>523.2624182</v>
      </c>
      <c r="U111" s="303">
        <f t="shared" ref="U111:V111" si="2112">G111*U134/100</f>
        <v>259.844027</v>
      </c>
      <c r="V111" s="303">
        <f t="shared" si="2112"/>
        <v>244.0920943</v>
      </c>
      <c r="W111" s="303">
        <f t="shared" ref="W111:W113" si="2130">U111+V111</f>
        <v>503.9361213</v>
      </c>
      <c r="X111" s="304">
        <f t="shared" ref="X111:Y111" si="2113">G111*X134/100</f>
        <v>273.7221806</v>
      </c>
      <c r="Y111" s="304">
        <f t="shared" si="2113"/>
        <v>256.1878121</v>
      </c>
      <c r="Z111" s="303">
        <f t="shared" ref="Z111:Z113" si="2132">X111+Y111</f>
        <v>529.9099927</v>
      </c>
      <c r="AA111" s="303">
        <f t="shared" ref="AA111:AB111" si="2114">G111*AA134/100</f>
        <v>550.4788223</v>
      </c>
      <c r="AB111" s="303">
        <f t="shared" si="2114"/>
        <v>513.7535754</v>
      </c>
      <c r="AC111" s="303">
        <f t="shared" ref="AC111:AC113" si="2134">AA111+AB111</f>
        <v>1064.232398</v>
      </c>
      <c r="AD111" s="303">
        <f t="shared" ref="AD111:AD113" si="2135">$AD$137*J111/100</f>
        <v>827.9481026</v>
      </c>
      <c r="AE111" s="303">
        <f t="shared" ref="AE111:AE113" si="2136">$AE$137*K111/100</f>
        <v>770.4081129</v>
      </c>
      <c r="AF111" s="303">
        <f t="shared" ref="AF111:AF113" si="2137">AD111+AE111</f>
        <v>1598.356216</v>
      </c>
      <c r="AG111" s="303">
        <f t="shared" ref="AG111:AG113" si="2138">$AG$137*J111/100</f>
        <v>1378.49589</v>
      </c>
      <c r="AH111" s="303">
        <f t="shared" ref="AH111:AH113" si="2139">$AH$137*K111/100</f>
        <v>1275.36058</v>
      </c>
      <c r="AI111" s="303">
        <f t="shared" ref="AI111:AI113" si="2140">AG111+AH111</f>
        <v>2653.85647</v>
      </c>
      <c r="AJ111" s="304">
        <f t="shared" ref="AJ111:AJ113" si="2141">$AJ$137*J111/100</f>
        <v>1104.773709</v>
      </c>
      <c r="AK111" s="304">
        <f t="shared" ref="AK111:AK113" si="2142">$AK$137*K111/100</f>
        <v>1019.172768</v>
      </c>
      <c r="AL111" s="303">
        <f t="shared" ref="AL111:AL113" si="2143">AJ111+AK111</f>
        <v>2123.946477</v>
      </c>
      <c r="AM111" s="304">
        <f t="shared" ref="AM111:AM113" si="2144">$AM$137*J111/100</f>
        <v>539.6972902</v>
      </c>
      <c r="AN111" s="304">
        <f t="shared" ref="AN111:AN113" si="2145">$AN$137*K111/100</f>
        <v>490.7729041</v>
      </c>
      <c r="AO111" s="304">
        <f t="shared" ref="AO111:AO113" si="2146">AM111+AN111</f>
        <v>1030.470194</v>
      </c>
      <c r="AP111" s="303">
        <f t="shared" ref="AP111:AP113" si="2147">$AP$137*J111/100</f>
        <v>266.0210863</v>
      </c>
      <c r="AQ111" s="303">
        <f t="shared" ref="AQ111:AQ113" si="2148">$AQ$137*K111/100</f>
        <v>241.1414731</v>
      </c>
      <c r="AR111" s="303">
        <f t="shared" ref="AR111:AR113" si="2149">AP111+AQ111</f>
        <v>507.1625594</v>
      </c>
      <c r="AS111" s="303">
        <f t="shared" ref="AS111:AS113" si="2150">$AS$137*J111/100</f>
        <v>264.4578791</v>
      </c>
      <c r="AT111" s="303">
        <f t="shared" ref="AT111:AT113" si="2151">$AT$137*K111/100</f>
        <v>239.8524219</v>
      </c>
      <c r="AU111" s="303">
        <f t="shared" ref="AU111:AU113" si="2152">AS111+AT111</f>
        <v>504.310301</v>
      </c>
      <c r="AV111" s="303">
        <f t="shared" ref="AV111:AV113" si="2153">$AV$137*J111/100</f>
        <v>263.6302988</v>
      </c>
      <c r="AW111" s="303">
        <f t="shared" ref="AW111:AW113" si="2154">$AW$137*K111/100</f>
        <v>239.7412968</v>
      </c>
      <c r="AX111" s="303">
        <f t="shared" ref="AX111:AX113" si="2155">AV111+AW111</f>
        <v>503.3715956</v>
      </c>
      <c r="AY111" s="303">
        <f t="shared" ref="AY111:AZ111" si="2115">G111*AY134/100</f>
        <v>263.0326019</v>
      </c>
      <c r="AZ111" s="303">
        <f t="shared" si="2115"/>
        <v>240.1191222</v>
      </c>
      <c r="BA111" s="303">
        <f t="shared" ref="BA111:BA113" si="2157">AY111+AZ111</f>
        <v>503.1517241</v>
      </c>
      <c r="BB111" s="303">
        <f t="shared" si="2116"/>
        <v>261.9291615</v>
      </c>
      <c r="BC111" s="303">
        <f t="shared" si="2117"/>
        <v>239.919097</v>
      </c>
      <c r="BD111" s="303">
        <f t="shared" ref="BD111:BD113" si="2158">BB111+BC111</f>
        <v>501.8482585</v>
      </c>
      <c r="BE111" s="303">
        <f t="shared" ref="BE111:BE113" si="2159">$BE$137*J111/100</f>
        <v>259.1705606</v>
      </c>
      <c r="BF111" s="303">
        <f t="shared" ref="BF111:BF113" si="2160">$BF$137*K111/100</f>
        <v>237.9410702</v>
      </c>
      <c r="BG111" s="303">
        <f t="shared" ref="BG111:BG113" si="2161">BE111+BF111</f>
        <v>497.1116307</v>
      </c>
      <c r="BH111" s="303">
        <f t="shared" ref="BH111:BH113" si="2162">$BH$137*J111/100</f>
        <v>2789.359365</v>
      </c>
      <c r="BI111" s="303">
        <f t="shared" ref="BI111:BI113" si="2163">$BI$137*K111/100</f>
        <v>2548.654233</v>
      </c>
      <c r="BJ111" s="303">
        <f t="shared" ref="BJ111:BJ113" si="2164">BH111+BI111</f>
        <v>5338.013598</v>
      </c>
      <c r="BK111" s="304">
        <f t="shared" ref="BK111:BK113" si="2165">$BK$137*J111/100</f>
        <v>2321.914431</v>
      </c>
      <c r="BL111" s="304">
        <f t="shared" ref="BL111:BL113" si="2166">$BL$137*K111/100</f>
        <v>2120.689237</v>
      </c>
      <c r="BM111" s="304">
        <f t="shared" ref="BM111:BM113" si="2167">BK111+BL111</f>
        <v>4442.603669</v>
      </c>
      <c r="BN111" s="303">
        <v>3036.0</v>
      </c>
      <c r="BO111" s="303">
        <v>2263.0</v>
      </c>
      <c r="BP111" s="303">
        <f t="shared" ref="BP111:BP113" si="2168">BN111+BO111</f>
        <v>5299</v>
      </c>
      <c r="BQ111" s="303">
        <f t="shared" ref="BQ111:BQ113" si="2169">D111/F111*BS111</f>
        <v>2811.738979</v>
      </c>
      <c r="BR111" s="303">
        <f t="shared" ref="BR111:BR113" si="2170">E111/F111*BS111</f>
        <v>2641.289329</v>
      </c>
      <c r="BS111" s="303">
        <f t="shared" ref="BS111:BS113" si="2171">BP111/F111*L111</f>
        <v>5453.028308</v>
      </c>
      <c r="BT111" s="303">
        <f t="shared" ref="BT111:BU111" si="2118">G111*BT134/100</f>
        <v>1995.250101</v>
      </c>
      <c r="BU111" s="303">
        <f t="shared" si="2118"/>
        <v>1827.919041</v>
      </c>
      <c r="BV111" s="303">
        <f t="shared" ref="BV111:BV113" si="2173">BT111+BU111</f>
        <v>3823.169142</v>
      </c>
      <c r="BW111" s="303">
        <f t="shared" ref="BW111:BX111" si="2119">G111*BW134/100</f>
        <v>761.5347844</v>
      </c>
      <c r="BX111" s="303">
        <f t="shared" si="2119"/>
        <v>698.8435466</v>
      </c>
      <c r="BY111" s="303">
        <f t="shared" ref="BY111:BY113" si="2175">BW111+BX111</f>
        <v>1460.378331</v>
      </c>
      <c r="BZ111" s="303">
        <f t="shared" ref="BZ111:CA111" si="2120">G111*BZ134/100</f>
        <v>708.7535526</v>
      </c>
      <c r="CA111" s="303">
        <f t="shared" si="2120"/>
        <v>649.0372756</v>
      </c>
      <c r="CB111" s="303">
        <f t="shared" ref="CB111:CB113" si="2177">BZ111+CA111</f>
        <v>1357.790828</v>
      </c>
      <c r="CC111" s="303">
        <f t="shared" ref="CC111:CD111" si="2121">G111*CC134/100</f>
        <v>1470.288337</v>
      </c>
      <c r="CD111" s="303">
        <f t="shared" si="2121"/>
        <v>1347.880822</v>
      </c>
      <c r="CE111" s="303">
        <f t="shared" ref="CE111:CE113" si="2179">CC111+CD111</f>
        <v>2818.169159</v>
      </c>
      <c r="CF111" s="303">
        <f t="shared" ref="CF111:CF113" si="2180">$CF$137*J111/100</f>
        <v>10842.29029</v>
      </c>
      <c r="CG111" s="303">
        <f t="shared" ref="CG111:CG113" si="2181">$CG$137*K111/100</f>
        <v>10365.70514</v>
      </c>
      <c r="CH111" s="303">
        <f t="shared" ref="CH111:CH113" si="2182">CF111+CG111</f>
        <v>21207.99543</v>
      </c>
      <c r="CI111" s="303">
        <f t="shared" ref="CI111:CI113" si="2183">$CI$137*J111/100</f>
        <v>4938.125609</v>
      </c>
      <c r="CJ111" s="303">
        <f t="shared" ref="CJ111:CJ113" si="2184">$CJ$137*K111/100</f>
        <v>4525.992088</v>
      </c>
      <c r="CK111" s="303">
        <f t="shared" ref="CK111:CK113" si="2185">CI111+CJ111</f>
        <v>9464.117697</v>
      </c>
      <c r="CL111" s="303">
        <f t="shared" ref="CL111:CL113" si="2186">$CL$137*J111/100</f>
        <v>9481.932198</v>
      </c>
      <c r="CM111" s="303">
        <f t="shared" ref="CM111:CM113" si="2187">$CM$137*K111/100</f>
        <v>9075.942748</v>
      </c>
      <c r="CN111" s="303">
        <f t="shared" ref="CN111:CN113" si="2188">CL111+CM111</f>
        <v>18557.87495</v>
      </c>
      <c r="CO111" s="303">
        <f t="shared" ref="CO111:CO113" si="2189">$CO$137*J111/100</f>
        <v>421.0314721</v>
      </c>
      <c r="CP111" s="303">
        <f t="shared" ref="CP111:CP113" si="2190">$CP$137*K111/100</f>
        <v>429.5207474</v>
      </c>
      <c r="CQ111" s="303">
        <f t="shared" ref="CQ111:CQ113" si="2191">CO111+CP111</f>
        <v>850.5522196</v>
      </c>
      <c r="CR111" s="303">
        <f t="shared" ref="CR111:CR113" si="2192">$CR$137*J111/100</f>
        <v>3208.275909</v>
      </c>
      <c r="CS111" s="303">
        <f t="shared" ref="CS111:CS113" si="2193">$CS$137*K111/100</f>
        <v>3040.893989</v>
      </c>
      <c r="CT111" s="303">
        <f t="shared" ref="CT111:CT113" si="2194">CR111+CS111</f>
        <v>6249.169898</v>
      </c>
      <c r="CU111" s="303">
        <f t="shared" ref="CU111:CU113" si="2195">$CU$137*J111/100</f>
        <v>3737.743388</v>
      </c>
      <c r="CV111" s="303">
        <f t="shared" ref="CV111:CV113" si="2196">$CV$137*K111/100</f>
        <v>3659.505211</v>
      </c>
      <c r="CW111" s="303">
        <f t="shared" ref="CW111:CW113" si="2197">CU111+CV111</f>
        <v>7397.248599</v>
      </c>
      <c r="CX111" s="303">
        <f t="shared" ref="CX111:CX113" si="2198">$CX$137*J111/100</f>
        <v>2367.017557</v>
      </c>
      <c r="CY111" s="303">
        <f t="shared" ref="CY111:CY113" si="2199">$CY$137*K111/100</f>
        <v>2233.970167</v>
      </c>
      <c r="CZ111" s="303">
        <f t="shared" ref="CZ111:CZ113" si="2200">CX111+CY111</f>
        <v>4600.987724</v>
      </c>
      <c r="DA111" s="303">
        <f t="shared" ref="DA111:DA113" si="2201">$DA$137*J111/100</f>
        <v>9313.036854</v>
      </c>
      <c r="DB111" s="303">
        <f t="shared" ref="DB111:DB113" si="2202">$DB$137*K111/100</f>
        <v>8934.369367</v>
      </c>
      <c r="DC111" s="303">
        <f t="shared" ref="DC111:DC113" si="2203">DA111+DB111</f>
        <v>18247.40622</v>
      </c>
      <c r="DD111" s="303">
        <f t="shared" ref="DD111:DD113" si="2204">$DD$137*J111/100</f>
        <v>10021.79041</v>
      </c>
      <c r="DE111" s="303">
        <f t="shared" ref="DE111:DE113" si="2205">$DE$137*K111/100</f>
        <v>9583.406643</v>
      </c>
      <c r="DF111" s="303">
        <f t="shared" ref="DF111:DF113" si="2206">DD111+DE111</f>
        <v>19605.19705</v>
      </c>
      <c r="DG111" s="303">
        <f t="shared" ref="DG111:DG113" si="2207">$DG$137*J111/100</f>
        <v>10133.53673</v>
      </c>
      <c r="DH111" s="303">
        <f t="shared" ref="DH111:DH113" si="2208">$DH$137*K111/100</f>
        <v>9716.667866</v>
      </c>
      <c r="DI111" s="303">
        <f t="shared" ref="DI111:DI113" si="2209">DG111+DH111</f>
        <v>19850.2046</v>
      </c>
      <c r="DJ111" s="303">
        <f t="shared" ref="DJ111:DJ113" si="2210">$DJ$137*J111/100</f>
        <v>2592.786058</v>
      </c>
      <c r="DK111" s="303">
        <f t="shared" ref="DK111:DK113" si="2211">$DK$137*K111/100</f>
        <v>2455.820322</v>
      </c>
      <c r="DL111" s="303">
        <f t="shared" ref="DL111:DL113" si="2212">DJ111+DK111</f>
        <v>5048.60638</v>
      </c>
      <c r="DM111" s="303">
        <f t="shared" ref="DM111:DM113" si="2213">$DM$137*J111/100</f>
        <v>820.49988</v>
      </c>
      <c r="DN111" s="303">
        <f t="shared" ref="DN111:DN113" si="2214">$DN$137*K111/100</f>
        <v>782.2984989</v>
      </c>
      <c r="DO111" s="303">
        <f t="shared" ref="DO111:DO113" si="2215">DM111+DN111</f>
        <v>1602.798379</v>
      </c>
      <c r="DP111" s="303">
        <f t="shared" ref="DP111:DP113" si="2216">$DP$137*L111/100</f>
        <v>8328.672629</v>
      </c>
      <c r="DQ111" s="303">
        <f t="shared" ref="DQ111:DQ113" si="2217">$DQ$137*L111/100</f>
        <v>6823.59789</v>
      </c>
      <c r="DR111" s="303">
        <f t="shared" ref="DR111:DR113" si="2218">$DR$137*L111/100</f>
        <v>5024.965292</v>
      </c>
      <c r="DS111" s="303">
        <f t="shared" ref="DS111:DS113" si="2219">16*L111/100</f>
        <v>4619.607178</v>
      </c>
      <c r="DT111" s="303">
        <f t="shared" ref="DT111:DT113" si="2220">$DT$137*J111/100</f>
        <v>207.7226526</v>
      </c>
      <c r="DU111" s="303">
        <f t="shared" ref="DU111:DU113" si="2221">$DU$137*K111/100</f>
        <v>223.1614315</v>
      </c>
      <c r="DV111" s="303">
        <f t="shared" ref="DV111:DV113" si="2222">DT111+DU111</f>
        <v>430.8840841</v>
      </c>
      <c r="DW111" s="303">
        <f>I111*DW135/100</f>
        <v>340.5392846</v>
      </c>
      <c r="DX111" s="303">
        <f>I111*DX135/100</f>
        <v>816.5933057</v>
      </c>
      <c r="DY111" s="303">
        <f t="shared" ref="DY111:DZ111" si="2122">1.48*CF111/100</f>
        <v>160.4658962</v>
      </c>
      <c r="DZ111" s="303">
        <f t="shared" si="2122"/>
        <v>153.4124361</v>
      </c>
      <c r="EA111" s="303">
        <f t="shared" ref="EA111:EA113" si="2224">DY111+DZ111</f>
        <v>313.8783323</v>
      </c>
      <c r="EB111" s="303">
        <f t="shared" ref="EB111:EC111" si="2123">19.74*CF111/100</f>
        <v>2140.268103</v>
      </c>
      <c r="EC111" s="303">
        <f t="shared" si="2123"/>
        <v>2046.190195</v>
      </c>
      <c r="ED111" s="303">
        <f t="shared" ref="ED111:ED113" si="2226">EB111+EC111</f>
        <v>4186.458298</v>
      </c>
      <c r="EE111" s="303"/>
      <c r="EF111" s="303">
        <f t="shared" ref="EF111:EF113" si="2227">$EF$137*L111/100</f>
        <v>34.02946761</v>
      </c>
      <c r="EG111" s="303">
        <f t="shared" ref="EG111:EG113" si="2228">L111*0.09/100</f>
        <v>25.98529038</v>
      </c>
      <c r="EH111" s="303">
        <f>I111*EH135/100</f>
        <v>168.0310374</v>
      </c>
      <c r="EI111" s="303">
        <f t="shared" ref="EI111:EI113" si="2229">0.0016*L111</f>
        <v>46.19607178</v>
      </c>
    </row>
    <row r="112" ht="15.75" customHeight="1">
      <c r="A112" s="39"/>
      <c r="B112" s="40">
        <v>2.0</v>
      </c>
      <c r="C112" s="53" t="s">
        <v>126</v>
      </c>
      <c r="D112" s="298">
        <v>12840.0</v>
      </c>
      <c r="E112" s="299">
        <v>12135.0</v>
      </c>
      <c r="F112" s="299">
        <v>24975.0</v>
      </c>
      <c r="G112" s="300">
        <f t="shared" ref="G112:I112" si="2124">D112/D132*100</f>
        <v>2.040300706</v>
      </c>
      <c r="H112" s="300">
        <f t="shared" si="2124"/>
        <v>1.984552057</v>
      </c>
      <c r="I112" s="301">
        <f t="shared" si="2124"/>
        <v>2.012827291</v>
      </c>
      <c r="J112" s="298">
        <f t="shared" ref="J112:K112" si="2125">G112*J134/100</f>
        <v>13172.01813</v>
      </c>
      <c r="K112" s="298">
        <f t="shared" si="2125"/>
        <v>12529.19158</v>
      </c>
      <c r="L112" s="299">
        <f t="shared" si="2126"/>
        <v>25701.20971</v>
      </c>
      <c r="M112" s="303"/>
      <c r="N112" s="303"/>
      <c r="O112" s="303"/>
      <c r="P112" s="304">
        <f>I112*P134/100</f>
        <v>489.7007516</v>
      </c>
      <c r="Q112" s="304">
        <f>I112*Q134/100</f>
        <v>486.8022803</v>
      </c>
      <c r="R112" s="304">
        <f t="shared" ref="R112:S112" si="2127">G112*R134/100</f>
        <v>238.718897</v>
      </c>
      <c r="S112" s="304">
        <f t="shared" si="2127"/>
        <v>227.0688335</v>
      </c>
      <c r="T112" s="303">
        <f t="shared" si="2128"/>
        <v>465.7877305</v>
      </c>
      <c r="U112" s="303">
        <f t="shared" ref="U112:V112" si="2129">G112*U134/100</f>
        <v>230.6212281</v>
      </c>
      <c r="V112" s="303">
        <f t="shared" si="2129"/>
        <v>217.958614</v>
      </c>
      <c r="W112" s="303">
        <f t="shared" si="2130"/>
        <v>448.5798421</v>
      </c>
      <c r="X112" s="304">
        <f t="shared" ref="X112:Y112" si="2131">G112*X134/100</f>
        <v>242.9386051</v>
      </c>
      <c r="Y112" s="304">
        <f t="shared" si="2131"/>
        <v>228.7593156</v>
      </c>
      <c r="Z112" s="303">
        <f t="shared" si="2132"/>
        <v>471.6979207</v>
      </c>
      <c r="AA112" s="303">
        <f t="shared" ref="AA112:AB112" si="2133">G112*AA134/100</f>
        <v>488.5704071</v>
      </c>
      <c r="AB112" s="303">
        <f t="shared" si="2133"/>
        <v>458.7490535</v>
      </c>
      <c r="AC112" s="303">
        <f t="shared" si="2134"/>
        <v>947.3194606</v>
      </c>
      <c r="AD112" s="303">
        <f t="shared" si="2135"/>
        <v>734.8347023</v>
      </c>
      <c r="AE112" s="303">
        <f t="shared" si="2136"/>
        <v>687.9251251</v>
      </c>
      <c r="AF112" s="303">
        <f t="shared" si="2137"/>
        <v>1422.759827</v>
      </c>
      <c r="AG112" s="303">
        <f t="shared" si="2138"/>
        <v>1223.466318</v>
      </c>
      <c r="AH112" s="303">
        <f t="shared" si="2139"/>
        <v>1138.815352</v>
      </c>
      <c r="AI112" s="303">
        <f t="shared" si="2140"/>
        <v>2362.281671</v>
      </c>
      <c r="AJ112" s="304">
        <f t="shared" si="2141"/>
        <v>980.5277133</v>
      </c>
      <c r="AK112" s="304">
        <f t="shared" si="2142"/>
        <v>910.0560368</v>
      </c>
      <c r="AL112" s="303">
        <f t="shared" si="2143"/>
        <v>1890.58375</v>
      </c>
      <c r="AM112" s="304">
        <f t="shared" si="2144"/>
        <v>479.0013967</v>
      </c>
      <c r="AN112" s="304">
        <f t="shared" si="2145"/>
        <v>438.2287852</v>
      </c>
      <c r="AO112" s="304">
        <f t="shared" si="2146"/>
        <v>917.230182</v>
      </c>
      <c r="AP112" s="303">
        <f t="shared" si="2147"/>
        <v>236.1035977</v>
      </c>
      <c r="AQ112" s="303">
        <f t="shared" si="2148"/>
        <v>215.3238982</v>
      </c>
      <c r="AR112" s="303">
        <f t="shared" si="2149"/>
        <v>451.4274959</v>
      </c>
      <c r="AS112" s="303">
        <f t="shared" si="2150"/>
        <v>234.7161932</v>
      </c>
      <c r="AT112" s="303">
        <f t="shared" si="2151"/>
        <v>214.172858</v>
      </c>
      <c r="AU112" s="303">
        <f t="shared" si="2152"/>
        <v>448.8890512</v>
      </c>
      <c r="AV112" s="303">
        <f t="shared" si="2153"/>
        <v>233.981685</v>
      </c>
      <c r="AW112" s="303">
        <f t="shared" si="2154"/>
        <v>214.0736304</v>
      </c>
      <c r="AX112" s="303">
        <f t="shared" si="2155"/>
        <v>448.0553154</v>
      </c>
      <c r="AY112" s="303">
        <f t="shared" ref="AY112:AZ112" si="2156">G112*AY134/100</f>
        <v>233.4512068</v>
      </c>
      <c r="AZ112" s="303">
        <f t="shared" si="2156"/>
        <v>214.4110042</v>
      </c>
      <c r="BA112" s="303">
        <f t="shared" si="2157"/>
        <v>447.862211</v>
      </c>
      <c r="BB112" s="303">
        <f t="shared" si="2116"/>
        <v>232.4718624</v>
      </c>
      <c r="BC112" s="303">
        <f t="shared" si="2117"/>
        <v>214.2323946</v>
      </c>
      <c r="BD112" s="303">
        <f t="shared" si="2158"/>
        <v>446.704257</v>
      </c>
      <c r="BE112" s="303">
        <f t="shared" si="2159"/>
        <v>230.0235016</v>
      </c>
      <c r="BF112" s="303">
        <f t="shared" si="2160"/>
        <v>212.4661432</v>
      </c>
      <c r="BG112" s="303">
        <f t="shared" si="2161"/>
        <v>442.4896448</v>
      </c>
      <c r="BH112" s="303">
        <f t="shared" si="2162"/>
        <v>2475.660071</v>
      </c>
      <c r="BI112" s="303">
        <f t="shared" si="2163"/>
        <v>2275.785071</v>
      </c>
      <c r="BJ112" s="303">
        <f t="shared" si="2164"/>
        <v>4751.445142</v>
      </c>
      <c r="BK112" s="304">
        <f t="shared" si="2165"/>
        <v>2060.785325</v>
      </c>
      <c r="BL112" s="304">
        <f t="shared" si="2166"/>
        <v>1893.639727</v>
      </c>
      <c r="BM112" s="304">
        <f t="shared" si="2167"/>
        <v>3954.425052</v>
      </c>
      <c r="BN112" s="303">
        <v>2507.0</v>
      </c>
      <c r="BO112" s="303">
        <v>1825.0</v>
      </c>
      <c r="BP112" s="303">
        <f t="shared" si="2168"/>
        <v>4332</v>
      </c>
      <c r="BQ112" s="303">
        <f t="shared" si="2169"/>
        <v>2291.901998</v>
      </c>
      <c r="BR112" s="303">
        <f t="shared" si="2170"/>
        <v>2166.061584</v>
      </c>
      <c r="BS112" s="303">
        <f t="shared" si="2171"/>
        <v>4457.963582</v>
      </c>
      <c r="BT112" s="303">
        <f t="shared" ref="BT112:BU112" si="2172">G112*BT134/100</f>
        <v>1770.858595</v>
      </c>
      <c r="BU112" s="303">
        <f t="shared" si="2172"/>
        <v>1632.214685</v>
      </c>
      <c r="BV112" s="303">
        <f t="shared" si="2173"/>
        <v>3403.07328</v>
      </c>
      <c r="BW112" s="303">
        <f t="shared" ref="BW112:BX112" si="2174">G112*BW134/100</f>
        <v>675.8904149</v>
      </c>
      <c r="BX112" s="303">
        <f t="shared" si="2174"/>
        <v>624.0225488</v>
      </c>
      <c r="BY112" s="303">
        <f t="shared" si="2175"/>
        <v>1299.912964</v>
      </c>
      <c r="BZ112" s="303">
        <f t="shared" ref="BZ112:CA112" si="2176">G112*BZ134/100</f>
        <v>629.0451107</v>
      </c>
      <c r="CA112" s="303">
        <f t="shared" si="2176"/>
        <v>579.5487372</v>
      </c>
      <c r="CB112" s="303">
        <f t="shared" si="2177"/>
        <v>1208.593848</v>
      </c>
      <c r="CC112" s="303">
        <f t="shared" ref="CC112:CD112" si="2178">G112*CC134/100</f>
        <v>1304.935526</v>
      </c>
      <c r="CD112" s="303">
        <f t="shared" si="2178"/>
        <v>1203.571286</v>
      </c>
      <c r="CE112" s="303">
        <f t="shared" si="2179"/>
        <v>2508.506812</v>
      </c>
      <c r="CF112" s="303">
        <f t="shared" si="2180"/>
        <v>9622.935459</v>
      </c>
      <c r="CG112" s="303">
        <f t="shared" si="2181"/>
        <v>9255.911103</v>
      </c>
      <c r="CH112" s="303">
        <f t="shared" si="2182"/>
        <v>18878.84656</v>
      </c>
      <c r="CI112" s="303">
        <f t="shared" si="2183"/>
        <v>4382.769947</v>
      </c>
      <c r="CJ112" s="303">
        <f t="shared" si="2184"/>
        <v>4041.421191</v>
      </c>
      <c r="CK112" s="303">
        <f t="shared" si="2185"/>
        <v>8424.191138</v>
      </c>
      <c r="CL112" s="303">
        <f t="shared" si="2186"/>
        <v>8415.567113</v>
      </c>
      <c r="CM112" s="303">
        <f t="shared" si="2187"/>
        <v>8104.235853</v>
      </c>
      <c r="CN112" s="303">
        <f t="shared" si="2188"/>
        <v>16519.80297</v>
      </c>
      <c r="CO112" s="303">
        <f t="shared" si="2189"/>
        <v>373.6810743</v>
      </c>
      <c r="CP112" s="303">
        <f t="shared" si="2190"/>
        <v>383.5345306</v>
      </c>
      <c r="CQ112" s="303">
        <f t="shared" si="2191"/>
        <v>757.2156049</v>
      </c>
      <c r="CR112" s="303">
        <f t="shared" si="2192"/>
        <v>2847.464068</v>
      </c>
      <c r="CS112" s="303">
        <f t="shared" si="2193"/>
        <v>2715.323661</v>
      </c>
      <c r="CT112" s="303">
        <f t="shared" si="2194"/>
        <v>5562.787729</v>
      </c>
      <c r="CU112" s="303">
        <f t="shared" si="2195"/>
        <v>3317.386127</v>
      </c>
      <c r="CV112" s="303">
        <f t="shared" si="2196"/>
        <v>3267.703881</v>
      </c>
      <c r="CW112" s="303">
        <f t="shared" si="2197"/>
        <v>6585.090008</v>
      </c>
      <c r="CX112" s="303">
        <f t="shared" si="2198"/>
        <v>2100.816025</v>
      </c>
      <c r="CY112" s="303">
        <f t="shared" si="2199"/>
        <v>1994.792346</v>
      </c>
      <c r="CZ112" s="303">
        <f t="shared" si="2200"/>
        <v>4095.608371</v>
      </c>
      <c r="DA112" s="303">
        <f t="shared" si="2201"/>
        <v>8265.66622</v>
      </c>
      <c r="DB112" s="303">
        <f t="shared" si="2202"/>
        <v>7977.819887</v>
      </c>
      <c r="DC112" s="303">
        <f t="shared" si="2203"/>
        <v>16243.48611</v>
      </c>
      <c r="DD112" s="303">
        <f t="shared" si="2204"/>
        <v>8894.711331</v>
      </c>
      <c r="DE112" s="303">
        <f t="shared" si="2205"/>
        <v>8557.368625</v>
      </c>
      <c r="DF112" s="303">
        <f t="shared" si="2206"/>
        <v>17452.07996</v>
      </c>
      <c r="DG112" s="303">
        <f t="shared" si="2207"/>
        <v>8993.890348</v>
      </c>
      <c r="DH112" s="303">
        <f t="shared" si="2208"/>
        <v>8676.362366</v>
      </c>
      <c r="DI112" s="303">
        <f t="shared" si="2209"/>
        <v>17670.25271</v>
      </c>
      <c r="DJ112" s="303">
        <f t="shared" si="2210"/>
        <v>2301.193957</v>
      </c>
      <c r="DK112" s="303">
        <f t="shared" si="2211"/>
        <v>2192.890332</v>
      </c>
      <c r="DL112" s="303">
        <f t="shared" si="2212"/>
        <v>4494.084289</v>
      </c>
      <c r="DM112" s="303">
        <f t="shared" si="2213"/>
        <v>728.224128</v>
      </c>
      <c r="DN112" s="303">
        <f t="shared" si="2214"/>
        <v>698.5424786</v>
      </c>
      <c r="DO112" s="303">
        <f t="shared" si="2215"/>
        <v>1426.766607</v>
      </c>
      <c r="DP112" s="303">
        <f t="shared" si="2216"/>
        <v>7413.858489</v>
      </c>
      <c r="DQ112" s="303">
        <f t="shared" si="2217"/>
        <v>6074.099847</v>
      </c>
      <c r="DR112" s="303">
        <f t="shared" si="2218"/>
        <v>4473.027485</v>
      </c>
      <c r="DS112" s="303">
        <f t="shared" si="2219"/>
        <v>4112.193553</v>
      </c>
      <c r="DT112" s="303">
        <f t="shared" si="2220"/>
        <v>184.3615718</v>
      </c>
      <c r="DU112" s="303">
        <f t="shared" si="2221"/>
        <v>199.2688721</v>
      </c>
      <c r="DV112" s="303">
        <f t="shared" si="2222"/>
        <v>383.6304438</v>
      </c>
      <c r="DW112" s="303">
        <f>I112*DW135/100</f>
        <v>303.13179</v>
      </c>
      <c r="DX112" s="303">
        <f>I112*DX135/100</f>
        <v>726.8923196</v>
      </c>
      <c r="DY112" s="303">
        <f t="shared" ref="DY112:DZ112" si="2223">1.48*CF112/100</f>
        <v>142.4194448</v>
      </c>
      <c r="DZ112" s="303">
        <f t="shared" si="2223"/>
        <v>136.9874843</v>
      </c>
      <c r="EA112" s="303">
        <f t="shared" si="2224"/>
        <v>279.4069291</v>
      </c>
      <c r="EB112" s="303">
        <f t="shared" ref="EB112:EC112" si="2225">19.74*CF112/100</f>
        <v>1899.56746</v>
      </c>
      <c r="EC112" s="303">
        <f t="shared" si="2225"/>
        <v>1827.116852</v>
      </c>
      <c r="ED112" s="303">
        <f t="shared" si="2226"/>
        <v>3726.684311</v>
      </c>
      <c r="EE112" s="303"/>
      <c r="EF112" s="303">
        <f t="shared" si="2227"/>
        <v>30.29170056</v>
      </c>
      <c r="EG112" s="303">
        <f t="shared" si="2228"/>
        <v>23.13108874</v>
      </c>
      <c r="EH112" s="303">
        <f>I112*EH135/100</f>
        <v>149.573196</v>
      </c>
      <c r="EI112" s="303">
        <f t="shared" si="2229"/>
        <v>41.12193553</v>
      </c>
    </row>
    <row r="113" ht="14.25" customHeight="1">
      <c r="A113" s="39"/>
      <c r="B113" s="40">
        <v>3.0</v>
      </c>
      <c r="C113" s="53" t="s">
        <v>128</v>
      </c>
      <c r="D113" s="298">
        <v>14907.0</v>
      </c>
      <c r="E113" s="299">
        <v>14171.0</v>
      </c>
      <c r="F113" s="299">
        <v>29078.0</v>
      </c>
      <c r="G113" s="300">
        <f t="shared" ref="G113:I113" si="2230">D113/D132*100</f>
        <v>2.368750983</v>
      </c>
      <c r="H113" s="300">
        <f t="shared" si="2230"/>
        <v>2.317518517</v>
      </c>
      <c r="I113" s="301">
        <f t="shared" si="2230"/>
        <v>2.343503182</v>
      </c>
      <c r="J113" s="298">
        <f t="shared" ref="J113:K113" si="2231">G113*J134/100</f>
        <v>15292.46685</v>
      </c>
      <c r="K113" s="298">
        <f t="shared" si="2231"/>
        <v>14631.3287</v>
      </c>
      <c r="L113" s="299">
        <f t="shared" si="2126"/>
        <v>29923.79555</v>
      </c>
      <c r="M113" s="303"/>
      <c r="N113" s="303"/>
      <c r="O113" s="303"/>
      <c r="P113" s="304">
        <f>I113*P134/100</f>
        <v>570.1508891</v>
      </c>
      <c r="Q113" s="304">
        <f>I113*Q134/100</f>
        <v>566.7762445</v>
      </c>
      <c r="R113" s="304">
        <f t="shared" ref="R113:S113" si="2232">G113*R134/100</f>
        <v>277.1481773</v>
      </c>
      <c r="S113" s="304">
        <f t="shared" si="2232"/>
        <v>265.1662497</v>
      </c>
      <c r="T113" s="303">
        <f t="shared" si="2128"/>
        <v>542.314427</v>
      </c>
      <c r="U113" s="303">
        <f t="shared" ref="U113:V113" si="2233">G113*U134/100</f>
        <v>267.7469352</v>
      </c>
      <c r="V113" s="303">
        <f t="shared" si="2233"/>
        <v>254.5275252</v>
      </c>
      <c r="W113" s="303">
        <f t="shared" si="2130"/>
        <v>522.2744604</v>
      </c>
      <c r="X113" s="304">
        <f t="shared" ref="X113:Y113" si="2234">G113*X134/100</f>
        <v>282.0471796</v>
      </c>
      <c r="Y113" s="304">
        <f t="shared" si="2234"/>
        <v>267.1403594</v>
      </c>
      <c r="Z113" s="303">
        <f t="shared" si="2132"/>
        <v>549.187539</v>
      </c>
      <c r="AA113" s="303">
        <f t="shared" ref="AA113:AB113" si="2235">G113*AA134/100</f>
        <v>567.2211104</v>
      </c>
      <c r="AB113" s="303">
        <f t="shared" si="2235"/>
        <v>535.7175803</v>
      </c>
      <c r="AC113" s="303">
        <f t="shared" si="2134"/>
        <v>1102.938691</v>
      </c>
      <c r="AD113" s="303">
        <f t="shared" si="2135"/>
        <v>853.1293541</v>
      </c>
      <c r="AE113" s="303">
        <f t="shared" si="2136"/>
        <v>803.3446187</v>
      </c>
      <c r="AF113" s="303">
        <f t="shared" si="2137"/>
        <v>1656.473973</v>
      </c>
      <c r="AG113" s="303">
        <f t="shared" si="2138"/>
        <v>1420.421527</v>
      </c>
      <c r="AH113" s="303">
        <f t="shared" si="2139"/>
        <v>1329.884826</v>
      </c>
      <c r="AI113" s="303">
        <f t="shared" si="2140"/>
        <v>2750.306353</v>
      </c>
      <c r="AJ113" s="304">
        <f t="shared" si="2141"/>
        <v>1138.374348</v>
      </c>
      <c r="AK113" s="304">
        <f t="shared" si="2142"/>
        <v>1062.744466</v>
      </c>
      <c r="AL113" s="303">
        <f t="shared" si="2143"/>
        <v>2201.118814</v>
      </c>
      <c r="AM113" s="304">
        <f t="shared" si="2144"/>
        <v>556.1116683</v>
      </c>
      <c r="AN113" s="304">
        <f t="shared" si="2145"/>
        <v>511.7544389</v>
      </c>
      <c r="AO113" s="304">
        <f t="shared" si="2146"/>
        <v>1067.866107</v>
      </c>
      <c r="AP113" s="303">
        <f t="shared" si="2147"/>
        <v>274.1118638</v>
      </c>
      <c r="AQ113" s="303">
        <f t="shared" si="2148"/>
        <v>251.4507591</v>
      </c>
      <c r="AR113" s="303">
        <f t="shared" si="2149"/>
        <v>525.5626228</v>
      </c>
      <c r="AS113" s="303">
        <f t="shared" si="2150"/>
        <v>272.5011131</v>
      </c>
      <c r="AT113" s="303">
        <f t="shared" si="2151"/>
        <v>250.1065983</v>
      </c>
      <c r="AU113" s="303">
        <f t="shared" si="2152"/>
        <v>522.6077114</v>
      </c>
      <c r="AV113" s="303">
        <f t="shared" si="2153"/>
        <v>271.6483628</v>
      </c>
      <c r="AW113" s="303">
        <f t="shared" si="2154"/>
        <v>249.9907224</v>
      </c>
      <c r="AX113" s="303">
        <f t="shared" si="2155"/>
        <v>521.6390852</v>
      </c>
      <c r="AY113" s="303">
        <f t="shared" ref="AY113:AZ113" si="2236">G113*AY134/100</f>
        <v>271.0324875</v>
      </c>
      <c r="AZ113" s="303">
        <f t="shared" si="2236"/>
        <v>250.3847006</v>
      </c>
      <c r="BA113" s="303">
        <f t="shared" si="2157"/>
        <v>521.417188</v>
      </c>
      <c r="BB113" s="303">
        <f t="shared" si="2116"/>
        <v>269.895487</v>
      </c>
      <c r="BC113" s="303">
        <f t="shared" si="2117"/>
        <v>250.1761239</v>
      </c>
      <c r="BD113" s="303">
        <f t="shared" si="2158"/>
        <v>520.0716109</v>
      </c>
      <c r="BE113" s="303">
        <f t="shared" si="2159"/>
        <v>267.0529858</v>
      </c>
      <c r="BF113" s="303">
        <f t="shared" si="2160"/>
        <v>248.1135324</v>
      </c>
      <c r="BG113" s="303">
        <f t="shared" si="2161"/>
        <v>515.1665183</v>
      </c>
      <c r="BH113" s="303">
        <f t="shared" si="2162"/>
        <v>2874.195068</v>
      </c>
      <c r="BI113" s="303">
        <f t="shared" si="2163"/>
        <v>2657.614359</v>
      </c>
      <c r="BJ113" s="303">
        <f t="shared" si="2164"/>
        <v>5531.809427</v>
      </c>
      <c r="BK113" s="304">
        <f t="shared" si="2165"/>
        <v>2392.533243</v>
      </c>
      <c r="BL113" s="304">
        <f t="shared" si="2166"/>
        <v>2211.352994</v>
      </c>
      <c r="BM113" s="304">
        <f t="shared" si="2167"/>
        <v>4603.886237</v>
      </c>
      <c r="BN113" s="303">
        <v>2805.0</v>
      </c>
      <c r="BO113" s="303">
        <v>2368.0</v>
      </c>
      <c r="BP113" s="303">
        <f t="shared" si="2168"/>
        <v>5173</v>
      </c>
      <c r="BQ113" s="303">
        <f t="shared" si="2169"/>
        <v>2729.105623</v>
      </c>
      <c r="BR113" s="303">
        <f t="shared" si="2170"/>
        <v>2594.362097</v>
      </c>
      <c r="BS113" s="303">
        <f t="shared" si="2171"/>
        <v>5323.467721</v>
      </c>
      <c r="BT113" s="303">
        <f t="shared" ref="BT113:BU113" si="2237">G113*BT134/100</f>
        <v>2055.933728</v>
      </c>
      <c r="BU113" s="303">
        <f t="shared" si="2237"/>
        <v>1906.066279</v>
      </c>
      <c r="BV113" s="303">
        <f t="shared" si="2173"/>
        <v>3962.000008</v>
      </c>
      <c r="BW113" s="303">
        <f t="shared" ref="BW113:BX113" si="2238">G113*BW134/100</f>
        <v>784.6961382</v>
      </c>
      <c r="BX113" s="303">
        <f t="shared" si="2238"/>
        <v>728.7205224</v>
      </c>
      <c r="BY113" s="303">
        <f t="shared" si="2175"/>
        <v>1513.416661</v>
      </c>
      <c r="BZ113" s="303">
        <f t="shared" ref="BZ113:CA113" si="2239">G113*BZ134/100</f>
        <v>730.3096156</v>
      </c>
      <c r="CA113" s="303">
        <f t="shared" si="2239"/>
        <v>676.7849325</v>
      </c>
      <c r="CB113" s="303">
        <f t="shared" si="2177"/>
        <v>1407.094548</v>
      </c>
      <c r="CC113" s="303">
        <f t="shared" ref="CC113:CD113" si="2240">G113*CC134/100</f>
        <v>1515.005754</v>
      </c>
      <c r="CD113" s="303">
        <f t="shared" si="2240"/>
        <v>1405.505455</v>
      </c>
      <c r="CE113" s="303">
        <f t="shared" si="2179"/>
        <v>2920.511209</v>
      </c>
      <c r="CF113" s="303">
        <f t="shared" si="2180"/>
        <v>11172.0482</v>
      </c>
      <c r="CG113" s="303">
        <f t="shared" si="2181"/>
        <v>10808.86001</v>
      </c>
      <c r="CH113" s="303">
        <f t="shared" si="2182"/>
        <v>21980.90821</v>
      </c>
      <c r="CI113" s="303">
        <f t="shared" si="2183"/>
        <v>5088.313987</v>
      </c>
      <c r="CJ113" s="303">
        <f t="shared" si="2184"/>
        <v>4719.487408</v>
      </c>
      <c r="CK113" s="303">
        <f t="shared" si="2185"/>
        <v>9807.801395</v>
      </c>
      <c r="CL113" s="303">
        <f t="shared" si="2186"/>
        <v>9770.316118</v>
      </c>
      <c r="CM113" s="303">
        <f t="shared" si="2187"/>
        <v>9463.957666</v>
      </c>
      <c r="CN113" s="303">
        <f t="shared" si="2188"/>
        <v>19234.27378</v>
      </c>
      <c r="CO113" s="303">
        <f t="shared" si="2189"/>
        <v>433.8367426</v>
      </c>
      <c r="CP113" s="303">
        <f t="shared" si="2190"/>
        <v>447.8836285</v>
      </c>
      <c r="CQ113" s="303">
        <f t="shared" si="2191"/>
        <v>881.7203711</v>
      </c>
      <c r="CR113" s="303">
        <f t="shared" si="2192"/>
        <v>3305.85256</v>
      </c>
      <c r="CS113" s="303">
        <f t="shared" si="2193"/>
        <v>3170.89836</v>
      </c>
      <c r="CT113" s="303">
        <f t="shared" si="2194"/>
        <v>6476.75092</v>
      </c>
      <c r="CU113" s="303">
        <f t="shared" si="2195"/>
        <v>3851.423286</v>
      </c>
      <c r="CV113" s="303">
        <f t="shared" si="2196"/>
        <v>3815.956464</v>
      </c>
      <c r="CW113" s="303">
        <f t="shared" si="2197"/>
        <v>7667.37975</v>
      </c>
      <c r="CX113" s="303">
        <f t="shared" si="2198"/>
        <v>2439.008137</v>
      </c>
      <c r="CY113" s="303">
        <f t="shared" si="2199"/>
        <v>2329.476912</v>
      </c>
      <c r="CZ113" s="303">
        <f t="shared" si="2200"/>
        <v>4768.48505</v>
      </c>
      <c r="DA113" s="303">
        <f t="shared" si="2201"/>
        <v>9596.283983</v>
      </c>
      <c r="DB113" s="303">
        <f t="shared" si="2202"/>
        <v>9316.331737</v>
      </c>
      <c r="DC113" s="303">
        <f t="shared" si="2203"/>
        <v>18912.61572</v>
      </c>
      <c r="DD113" s="303">
        <f t="shared" si="2204"/>
        <v>10326.5936</v>
      </c>
      <c r="DE113" s="303">
        <f t="shared" si="2205"/>
        <v>9993.116669</v>
      </c>
      <c r="DF113" s="303">
        <f t="shared" si="2206"/>
        <v>20319.71027</v>
      </c>
      <c r="DG113" s="303">
        <f t="shared" si="2207"/>
        <v>10441.73858</v>
      </c>
      <c r="DH113" s="303">
        <f t="shared" si="2208"/>
        <v>10132.07508</v>
      </c>
      <c r="DI113" s="303">
        <f t="shared" si="2209"/>
        <v>20573.81366</v>
      </c>
      <c r="DJ113" s="303">
        <f t="shared" si="2210"/>
        <v>2671.643171</v>
      </c>
      <c r="DK113" s="303">
        <f t="shared" si="2211"/>
        <v>2560.811611</v>
      </c>
      <c r="DL113" s="303">
        <f t="shared" si="2212"/>
        <v>5232.454782</v>
      </c>
      <c r="DM113" s="303">
        <f t="shared" si="2213"/>
        <v>845.4546009</v>
      </c>
      <c r="DN113" s="303">
        <f t="shared" si="2214"/>
        <v>815.7433427</v>
      </c>
      <c r="DO113" s="303">
        <f t="shared" si="2215"/>
        <v>1661.197944</v>
      </c>
      <c r="DP113" s="303">
        <f t="shared" si="2216"/>
        <v>8631.919983</v>
      </c>
      <c r="DQ113" s="303">
        <f t="shared" si="2217"/>
        <v>7072.045403</v>
      </c>
      <c r="DR113" s="303">
        <f t="shared" si="2218"/>
        <v>5207.924509</v>
      </c>
      <c r="DS113" s="303">
        <f t="shared" si="2219"/>
        <v>4787.807288</v>
      </c>
      <c r="DT113" s="303">
        <f t="shared" si="2220"/>
        <v>214.0403388</v>
      </c>
      <c r="DU113" s="303">
        <f t="shared" si="2221"/>
        <v>232.7020343</v>
      </c>
      <c r="DV113" s="303">
        <f t="shared" si="2222"/>
        <v>446.7423731</v>
      </c>
      <c r="DW113" s="303">
        <f>I113*DW135/100</f>
        <v>352.9315792</v>
      </c>
      <c r="DX113" s="303">
        <f>I113*DX135/100</f>
        <v>846.3093041</v>
      </c>
      <c r="DY113" s="303">
        <f t="shared" ref="DY113:DZ113" si="2241">1.48*CF113/100</f>
        <v>165.3463134</v>
      </c>
      <c r="DZ113" s="303">
        <f t="shared" si="2241"/>
        <v>159.9711282</v>
      </c>
      <c r="EA113" s="303">
        <f t="shared" si="2224"/>
        <v>325.3174415</v>
      </c>
      <c r="EB113" s="303">
        <f t="shared" ref="EB113:EC113" si="2242">19.74*CF113/100</f>
        <v>2205.362315</v>
      </c>
      <c r="EC113" s="303">
        <f t="shared" si="2242"/>
        <v>2133.668966</v>
      </c>
      <c r="ED113" s="303">
        <f t="shared" si="2226"/>
        <v>4339.031281</v>
      </c>
      <c r="EE113" s="303"/>
      <c r="EF113" s="303">
        <f t="shared" si="2227"/>
        <v>35.26848209</v>
      </c>
      <c r="EG113" s="303">
        <f t="shared" si="2228"/>
        <v>26.931416</v>
      </c>
      <c r="EH113" s="303">
        <f>I113*EH135/100</f>
        <v>174.1457214</v>
      </c>
      <c r="EI113" s="303">
        <f t="shared" si="2229"/>
        <v>47.87807288</v>
      </c>
    </row>
    <row r="114" ht="14.25" customHeight="1">
      <c r="A114" s="40"/>
      <c r="B114" s="40"/>
      <c r="C114" s="53"/>
      <c r="D114" s="353">
        <v>42214.0</v>
      </c>
      <c r="E114" s="352">
        <v>39896.0</v>
      </c>
      <c r="F114" s="352">
        <v>82110.0</v>
      </c>
      <c r="G114" s="328"/>
      <c r="H114" s="328"/>
      <c r="I114" s="329"/>
      <c r="J114" s="352">
        <f t="shared" ref="J114:L114" si="2243">SUM(J111:J113)</f>
        <v>43305.57426</v>
      </c>
      <c r="K114" s="352">
        <f t="shared" si="2243"/>
        <v>41191.97586</v>
      </c>
      <c r="L114" s="352">
        <f t="shared" si="2243"/>
        <v>84497.55012</v>
      </c>
      <c r="M114" s="303"/>
      <c r="N114" s="303"/>
      <c r="O114" s="303"/>
      <c r="P114" s="354">
        <f t="shared" ref="P114:CW114" si="2244">P111+P112+P113</f>
        <v>1609.983132</v>
      </c>
      <c r="Q114" s="354">
        <f t="shared" si="2244"/>
        <v>1600.453863</v>
      </c>
      <c r="R114" s="354">
        <f t="shared" si="2244"/>
        <v>784.8348533</v>
      </c>
      <c r="S114" s="354">
        <f t="shared" si="2244"/>
        <v>746.5297224</v>
      </c>
      <c r="T114" s="354">
        <f t="shared" si="2244"/>
        <v>1531.364576</v>
      </c>
      <c r="U114" s="354">
        <f t="shared" si="2244"/>
        <v>758.2121903</v>
      </c>
      <c r="V114" s="354">
        <f t="shared" si="2244"/>
        <v>716.5782334</v>
      </c>
      <c r="W114" s="354">
        <f t="shared" si="2244"/>
        <v>1474.790424</v>
      </c>
      <c r="X114" s="354">
        <f t="shared" si="2244"/>
        <v>798.7079653</v>
      </c>
      <c r="Y114" s="354">
        <f t="shared" si="2244"/>
        <v>752.0874871</v>
      </c>
      <c r="Z114" s="354">
        <f t="shared" si="2244"/>
        <v>1550.795452</v>
      </c>
      <c r="AA114" s="354">
        <f t="shared" si="2244"/>
        <v>1606.27034</v>
      </c>
      <c r="AB114" s="354">
        <f t="shared" si="2244"/>
        <v>1508.220209</v>
      </c>
      <c r="AC114" s="354">
        <f t="shared" si="2244"/>
        <v>3114.490549</v>
      </c>
      <c r="AD114" s="354">
        <f t="shared" si="2244"/>
        <v>2415.912159</v>
      </c>
      <c r="AE114" s="354">
        <f t="shared" si="2244"/>
        <v>2261.677857</v>
      </c>
      <c r="AF114" s="354">
        <f t="shared" si="2244"/>
        <v>4677.590016</v>
      </c>
      <c r="AG114" s="354">
        <f t="shared" si="2244"/>
        <v>4022.383735</v>
      </c>
      <c r="AH114" s="354">
        <f t="shared" si="2244"/>
        <v>3744.060758</v>
      </c>
      <c r="AI114" s="354">
        <f t="shared" si="2244"/>
        <v>7766.444494</v>
      </c>
      <c r="AJ114" s="354">
        <f t="shared" si="2244"/>
        <v>3223.67577</v>
      </c>
      <c r="AK114" s="354">
        <f t="shared" si="2244"/>
        <v>2991.973271</v>
      </c>
      <c r="AL114" s="354">
        <f t="shared" si="2244"/>
        <v>6215.649041</v>
      </c>
      <c r="AM114" s="354">
        <f t="shared" si="2244"/>
        <v>1574.810355</v>
      </c>
      <c r="AN114" s="354">
        <f t="shared" si="2244"/>
        <v>1440.756128</v>
      </c>
      <c r="AO114" s="354">
        <f t="shared" si="2244"/>
        <v>3015.566484</v>
      </c>
      <c r="AP114" s="354">
        <f t="shared" si="2244"/>
        <v>776.2365478</v>
      </c>
      <c r="AQ114" s="354">
        <f t="shared" si="2244"/>
        <v>707.9161304</v>
      </c>
      <c r="AR114" s="354">
        <f t="shared" si="2244"/>
        <v>1484.152678</v>
      </c>
      <c r="AS114" s="354">
        <f t="shared" si="2244"/>
        <v>771.6751854</v>
      </c>
      <c r="AT114" s="354">
        <f t="shared" si="2244"/>
        <v>704.1318783</v>
      </c>
      <c r="AU114" s="354">
        <f t="shared" si="2244"/>
        <v>1475.807064</v>
      </c>
      <c r="AV114" s="354">
        <f t="shared" si="2244"/>
        <v>769.2603465</v>
      </c>
      <c r="AW114" s="354">
        <f t="shared" si="2244"/>
        <v>703.8056496</v>
      </c>
      <c r="AX114" s="354">
        <f t="shared" si="2244"/>
        <v>1473.065996</v>
      </c>
      <c r="AY114" s="354">
        <f t="shared" si="2244"/>
        <v>767.5162962</v>
      </c>
      <c r="AZ114" s="354">
        <f t="shared" si="2244"/>
        <v>704.914827</v>
      </c>
      <c r="BA114" s="354">
        <f t="shared" si="2244"/>
        <v>1472.431123</v>
      </c>
      <c r="BB114" s="354">
        <f t="shared" si="2244"/>
        <v>764.296511</v>
      </c>
      <c r="BC114" s="354">
        <f t="shared" si="2244"/>
        <v>704.3276154</v>
      </c>
      <c r="BD114" s="354">
        <f t="shared" si="2244"/>
        <v>1468.624126</v>
      </c>
      <c r="BE114" s="354">
        <f t="shared" si="2244"/>
        <v>756.247048</v>
      </c>
      <c r="BF114" s="354">
        <f t="shared" si="2244"/>
        <v>698.5207458</v>
      </c>
      <c r="BG114" s="354">
        <f t="shared" si="2244"/>
        <v>1454.767794</v>
      </c>
      <c r="BH114" s="354">
        <f t="shared" si="2244"/>
        <v>8139.214503</v>
      </c>
      <c r="BI114" s="354">
        <f t="shared" si="2244"/>
        <v>7482.053664</v>
      </c>
      <c r="BJ114" s="354">
        <f t="shared" si="2244"/>
        <v>15621.26817</v>
      </c>
      <c r="BK114" s="354">
        <f t="shared" si="2244"/>
        <v>6775.232999</v>
      </c>
      <c r="BL114" s="354">
        <f t="shared" si="2244"/>
        <v>6225.681958</v>
      </c>
      <c r="BM114" s="354">
        <f t="shared" si="2244"/>
        <v>13000.91496</v>
      </c>
      <c r="BN114" s="354">
        <f t="shared" si="2244"/>
        <v>8348</v>
      </c>
      <c r="BO114" s="354">
        <f t="shared" si="2244"/>
        <v>6456</v>
      </c>
      <c r="BP114" s="354">
        <f t="shared" si="2244"/>
        <v>14804</v>
      </c>
      <c r="BQ114" s="354">
        <f t="shared" si="2244"/>
        <v>7832.7466</v>
      </c>
      <c r="BR114" s="354">
        <f t="shared" si="2244"/>
        <v>7401.713011</v>
      </c>
      <c r="BS114" s="354">
        <f t="shared" si="2244"/>
        <v>15234.45961</v>
      </c>
      <c r="BT114" s="354">
        <f t="shared" si="2244"/>
        <v>5822.042424</v>
      </c>
      <c r="BU114" s="354">
        <f t="shared" si="2244"/>
        <v>5366.200006</v>
      </c>
      <c r="BV114" s="354">
        <f t="shared" si="2244"/>
        <v>11188.24243</v>
      </c>
      <c r="BW114" s="354">
        <f t="shared" si="2244"/>
        <v>2222.121338</v>
      </c>
      <c r="BX114" s="354">
        <f t="shared" si="2244"/>
        <v>2051.586618</v>
      </c>
      <c r="BY114" s="354">
        <f t="shared" si="2244"/>
        <v>4273.707955</v>
      </c>
      <c r="BZ114" s="354">
        <f t="shared" si="2244"/>
        <v>2068.108279</v>
      </c>
      <c r="CA114" s="354">
        <f t="shared" si="2244"/>
        <v>1905.370945</v>
      </c>
      <c r="CB114" s="354">
        <f t="shared" si="2244"/>
        <v>3973.479224</v>
      </c>
      <c r="CC114" s="354">
        <f t="shared" si="2244"/>
        <v>4290.229616</v>
      </c>
      <c r="CD114" s="354">
        <f t="shared" si="2244"/>
        <v>3956.957563</v>
      </c>
      <c r="CE114" s="354">
        <f t="shared" si="2244"/>
        <v>8247.18718</v>
      </c>
      <c r="CF114" s="354">
        <f t="shared" si="2244"/>
        <v>31637.27395</v>
      </c>
      <c r="CG114" s="354">
        <f t="shared" si="2244"/>
        <v>30430.47626</v>
      </c>
      <c r="CH114" s="354">
        <f t="shared" si="2244"/>
        <v>62067.7502</v>
      </c>
      <c r="CI114" s="354">
        <f t="shared" si="2244"/>
        <v>14409.20954</v>
      </c>
      <c r="CJ114" s="354">
        <f t="shared" si="2244"/>
        <v>13286.90069</v>
      </c>
      <c r="CK114" s="354">
        <f t="shared" si="2244"/>
        <v>27696.11023</v>
      </c>
      <c r="CL114" s="354">
        <f t="shared" si="2244"/>
        <v>27667.81543</v>
      </c>
      <c r="CM114" s="354">
        <f t="shared" si="2244"/>
        <v>26644.13627</v>
      </c>
      <c r="CN114" s="354">
        <f t="shared" si="2244"/>
        <v>54311.9517</v>
      </c>
      <c r="CO114" s="354">
        <f t="shared" si="2244"/>
        <v>1228.549289</v>
      </c>
      <c r="CP114" s="354">
        <f t="shared" si="2244"/>
        <v>1260.938907</v>
      </c>
      <c r="CQ114" s="354">
        <f t="shared" si="2244"/>
        <v>2489.488196</v>
      </c>
      <c r="CR114" s="354">
        <f t="shared" si="2244"/>
        <v>9361.592537</v>
      </c>
      <c r="CS114" s="354">
        <f t="shared" si="2244"/>
        <v>8927.11601</v>
      </c>
      <c r="CT114" s="354">
        <f t="shared" si="2244"/>
        <v>18288.70855</v>
      </c>
      <c r="CU114" s="354">
        <f t="shared" si="2244"/>
        <v>10906.5528</v>
      </c>
      <c r="CV114" s="354">
        <f t="shared" si="2244"/>
        <v>10743.16556</v>
      </c>
      <c r="CW114" s="354">
        <f t="shared" si="2244"/>
        <v>21649.71836</v>
      </c>
      <c r="CX114" s="354">
        <f>11.84111*J114/100</f>
        <v>5127.860684</v>
      </c>
      <c r="CY114" s="354">
        <f>9.949267*K114/100</f>
        <v>4098.299661</v>
      </c>
      <c r="CZ114" s="354">
        <f t="shared" ref="CZ114:DW114" si="2245">CZ111+CZ112+CZ113</f>
        <v>13465.08114</v>
      </c>
      <c r="DA114" s="354">
        <f t="shared" si="2245"/>
        <v>27174.98706</v>
      </c>
      <c r="DB114" s="354">
        <f t="shared" si="2245"/>
        <v>26228.52099</v>
      </c>
      <c r="DC114" s="354">
        <f t="shared" si="2245"/>
        <v>53403.50805</v>
      </c>
      <c r="DD114" s="354">
        <f t="shared" si="2245"/>
        <v>29243.09534</v>
      </c>
      <c r="DE114" s="354">
        <f t="shared" si="2245"/>
        <v>28133.89194</v>
      </c>
      <c r="DF114" s="354">
        <f t="shared" si="2245"/>
        <v>57376.98727</v>
      </c>
      <c r="DG114" s="354">
        <f t="shared" si="2245"/>
        <v>29569.16567</v>
      </c>
      <c r="DH114" s="354">
        <f t="shared" si="2245"/>
        <v>28525.10531</v>
      </c>
      <c r="DI114" s="354">
        <f t="shared" si="2245"/>
        <v>58094.27098</v>
      </c>
      <c r="DJ114" s="354">
        <f t="shared" si="2245"/>
        <v>7565.623186</v>
      </c>
      <c r="DK114" s="354">
        <f t="shared" si="2245"/>
        <v>7209.522265</v>
      </c>
      <c r="DL114" s="354">
        <f t="shared" si="2245"/>
        <v>14775.14545</v>
      </c>
      <c r="DM114" s="354">
        <f t="shared" si="2245"/>
        <v>2394.178609</v>
      </c>
      <c r="DN114" s="354">
        <f t="shared" si="2245"/>
        <v>2296.58432</v>
      </c>
      <c r="DO114" s="354">
        <f t="shared" si="2245"/>
        <v>4690.762929</v>
      </c>
      <c r="DP114" s="354">
        <f t="shared" si="2245"/>
        <v>24374.4511</v>
      </c>
      <c r="DQ114" s="354">
        <f t="shared" si="2245"/>
        <v>19969.74314</v>
      </c>
      <c r="DR114" s="354">
        <f t="shared" si="2245"/>
        <v>14705.91729</v>
      </c>
      <c r="DS114" s="354">
        <f t="shared" si="2245"/>
        <v>13519.60802</v>
      </c>
      <c r="DT114" s="354">
        <f t="shared" si="2245"/>
        <v>606.1245632</v>
      </c>
      <c r="DU114" s="354">
        <f t="shared" si="2245"/>
        <v>655.1323378</v>
      </c>
      <c r="DV114" s="354">
        <f t="shared" si="2245"/>
        <v>1261.256901</v>
      </c>
      <c r="DW114" s="354">
        <f t="shared" si="2245"/>
        <v>996.6026538</v>
      </c>
      <c r="DX114" s="354">
        <f>SUM(DX111:DX113)</f>
        <v>2389.794929</v>
      </c>
      <c r="DY114" s="354">
        <f t="shared" ref="DY114:ED114" si="2246">DY111+DY112+DY113</f>
        <v>468.2316544</v>
      </c>
      <c r="DZ114" s="354">
        <f t="shared" si="2246"/>
        <v>450.3710486</v>
      </c>
      <c r="EA114" s="354">
        <f t="shared" si="2246"/>
        <v>918.602703</v>
      </c>
      <c r="EB114" s="354">
        <f t="shared" si="2246"/>
        <v>6245.197877</v>
      </c>
      <c r="EC114" s="354">
        <f t="shared" si="2246"/>
        <v>6006.976013</v>
      </c>
      <c r="ED114" s="354">
        <f t="shared" si="2246"/>
        <v>12252.17389</v>
      </c>
      <c r="EE114" s="354">
        <v>443.0</v>
      </c>
      <c r="EF114" s="354">
        <f>EF111+EF112+EF113</f>
        <v>99.58965027</v>
      </c>
      <c r="EG114" s="354">
        <f t="shared" ref="EG114:EH114" si="2247">SUM(EG111:EG113)</f>
        <v>76.04779511</v>
      </c>
      <c r="EH114" s="354">
        <f t="shared" si="2247"/>
        <v>491.7499549</v>
      </c>
      <c r="EI114" s="354">
        <f>EI111+EI112+EI113</f>
        <v>135.1960802</v>
      </c>
    </row>
    <row r="115" ht="14.25" customHeight="1">
      <c r="A115" s="187"/>
      <c r="B115" s="187"/>
      <c r="C115" s="62"/>
      <c r="D115" s="338"/>
      <c r="E115" s="339"/>
      <c r="F115" s="339"/>
      <c r="G115" s="340"/>
      <c r="H115" s="340"/>
      <c r="I115" s="339"/>
      <c r="J115" s="339"/>
      <c r="K115" s="342"/>
      <c r="L115" s="339"/>
      <c r="M115" s="304"/>
      <c r="N115" s="304"/>
      <c r="O115" s="304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355"/>
      <c r="BC115" s="355"/>
      <c r="BD115" s="355"/>
      <c r="BE115" s="355"/>
      <c r="BF115" s="355"/>
      <c r="BG115" s="355"/>
      <c r="BH115" s="355"/>
      <c r="BI115" s="355"/>
      <c r="BJ115" s="355"/>
      <c r="BK115" s="355"/>
      <c r="BL115" s="355"/>
      <c r="BM115" s="355"/>
      <c r="BN115" s="355"/>
      <c r="BO115" s="355"/>
      <c r="BP115" s="355"/>
      <c r="BQ115" s="355"/>
      <c r="BR115" s="355"/>
      <c r="BS115" s="355"/>
      <c r="BT115" s="355"/>
      <c r="BU115" s="355"/>
      <c r="BV115" s="355"/>
      <c r="BW115" s="355"/>
      <c r="BX115" s="355"/>
      <c r="BY115" s="355"/>
      <c r="BZ115" s="355"/>
      <c r="CA115" s="355"/>
      <c r="CB115" s="355"/>
      <c r="CC115" s="355"/>
      <c r="CD115" s="355"/>
      <c r="CE115" s="355"/>
      <c r="CF115" s="355"/>
      <c r="CG115" s="355"/>
      <c r="CH115" s="355"/>
      <c r="CI115" s="355"/>
      <c r="CJ115" s="355"/>
      <c r="CK115" s="355"/>
      <c r="CL115" s="355"/>
      <c r="CM115" s="355"/>
      <c r="CN115" s="355"/>
      <c r="CO115" s="355"/>
      <c r="CP115" s="355"/>
      <c r="CQ115" s="355"/>
      <c r="CR115" s="355"/>
      <c r="CS115" s="355"/>
      <c r="CT115" s="355"/>
      <c r="CU115" s="355"/>
      <c r="CV115" s="355"/>
      <c r="CW115" s="355"/>
      <c r="CX115" s="355"/>
      <c r="CY115" s="355"/>
      <c r="CZ115" s="355"/>
      <c r="DA115" s="355"/>
      <c r="DB115" s="355"/>
      <c r="DC115" s="355"/>
      <c r="DD115" s="355"/>
      <c r="DE115" s="355"/>
      <c r="DF115" s="355"/>
      <c r="DG115" s="355"/>
      <c r="DH115" s="355"/>
      <c r="DI115" s="355"/>
      <c r="DJ115" s="355"/>
      <c r="DK115" s="355"/>
      <c r="DL115" s="355"/>
      <c r="DM115" s="355"/>
      <c r="DN115" s="355"/>
      <c r="DO115" s="355"/>
      <c r="DP115" s="355"/>
      <c r="DQ115" s="355"/>
      <c r="DR115" s="355"/>
      <c r="DS115" s="355"/>
      <c r="DT115" s="355"/>
      <c r="DU115" s="355"/>
      <c r="DV115" s="355"/>
      <c r="DW115" s="355"/>
      <c r="DX115" s="355"/>
      <c r="DY115" s="355"/>
      <c r="DZ115" s="355"/>
      <c r="EA115" s="355"/>
      <c r="EB115" s="355"/>
      <c r="EC115" s="355"/>
      <c r="ED115" s="355"/>
      <c r="EE115" s="355"/>
      <c r="EF115" s="355"/>
      <c r="EG115" s="355"/>
      <c r="EH115" s="355"/>
      <c r="EI115" s="355"/>
    </row>
    <row r="116" ht="21.0" customHeight="1">
      <c r="A116" s="356"/>
      <c r="B116" s="71" t="s">
        <v>129</v>
      </c>
      <c r="C116" s="188"/>
      <c r="D116" s="338"/>
      <c r="E116" s="339"/>
      <c r="F116" s="339"/>
      <c r="G116" s="340"/>
      <c r="H116" s="340"/>
      <c r="I116" s="339"/>
      <c r="J116" s="339"/>
      <c r="K116" s="342"/>
      <c r="L116" s="339"/>
      <c r="M116" s="304"/>
      <c r="N116" s="304"/>
      <c r="O116" s="304"/>
      <c r="P116" s="30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  <c r="AA116" s="344"/>
      <c r="AB116" s="344"/>
      <c r="AC116" s="344"/>
      <c r="AD116" s="344"/>
      <c r="AE116" s="344"/>
      <c r="AF116" s="344"/>
      <c r="AG116" s="344"/>
      <c r="AH116" s="344"/>
      <c r="AI116" s="344"/>
      <c r="AJ116" s="304"/>
      <c r="AK116" s="304">
        <f>+AH116-S116</f>
        <v>0</v>
      </c>
      <c r="AL116" s="344"/>
      <c r="AM116" s="344"/>
      <c r="AN116" s="344"/>
      <c r="AO116" s="344"/>
      <c r="AP116" s="344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  <c r="BJ116" s="344"/>
      <c r="BK116" s="344"/>
      <c r="BL116" s="344"/>
      <c r="BM116" s="344"/>
      <c r="BN116" s="344"/>
      <c r="BO116" s="344"/>
      <c r="BP116" s="344"/>
      <c r="BQ116" s="344"/>
      <c r="BR116" s="344"/>
      <c r="BS116" s="344"/>
      <c r="BT116" s="344"/>
      <c r="BU116" s="344"/>
      <c r="BV116" s="344"/>
      <c r="BW116" s="344"/>
      <c r="BX116" s="344"/>
      <c r="BY116" s="344"/>
      <c r="BZ116" s="344"/>
      <c r="CA116" s="344"/>
      <c r="CB116" s="344"/>
      <c r="CC116" s="344"/>
      <c r="CD116" s="344"/>
      <c r="CE116" s="344"/>
      <c r="CF116" s="344"/>
      <c r="CG116" s="344"/>
      <c r="CH116" s="344"/>
      <c r="CI116" s="344"/>
      <c r="CJ116" s="344"/>
      <c r="CK116" s="344"/>
      <c r="CL116" s="344"/>
      <c r="CM116" s="344"/>
      <c r="CN116" s="344"/>
      <c r="CO116" s="344"/>
      <c r="CP116" s="344"/>
      <c r="CQ116" s="344"/>
      <c r="CR116" s="344"/>
      <c r="CS116" s="344"/>
      <c r="CT116" s="344"/>
      <c r="CU116" s="344"/>
      <c r="CV116" s="344"/>
      <c r="CW116" s="344"/>
      <c r="CX116" s="344"/>
      <c r="CY116" s="344"/>
      <c r="CZ116" s="344"/>
      <c r="DA116" s="344"/>
      <c r="DB116" s="344"/>
      <c r="DC116" s="344"/>
      <c r="DD116" s="344"/>
      <c r="DE116" s="344"/>
      <c r="DF116" s="344"/>
      <c r="DG116" s="344"/>
      <c r="DH116" s="344"/>
      <c r="DI116" s="344"/>
      <c r="DJ116" s="344"/>
      <c r="DK116" s="344"/>
      <c r="DL116" s="344"/>
      <c r="DM116" s="344"/>
      <c r="DN116" s="344"/>
      <c r="DO116" s="344"/>
      <c r="DP116" s="344"/>
      <c r="DQ116" s="344"/>
      <c r="DR116" s="344"/>
      <c r="DS116" s="344"/>
      <c r="DT116" s="344"/>
      <c r="DU116" s="344"/>
      <c r="DV116" s="344"/>
      <c r="DW116" s="344"/>
      <c r="DX116" s="344"/>
      <c r="DY116" s="344"/>
      <c r="DZ116" s="344"/>
      <c r="EA116" s="344"/>
      <c r="EB116" s="344"/>
      <c r="EC116" s="344"/>
      <c r="ED116" s="344"/>
      <c r="EE116" s="344"/>
      <c r="EF116" s="344"/>
      <c r="EG116" s="344"/>
      <c r="EH116" s="344"/>
      <c r="EI116" s="344"/>
    </row>
    <row r="117" ht="21.0" customHeight="1">
      <c r="A117" s="39"/>
      <c r="B117" s="40">
        <v>4.0</v>
      </c>
      <c r="C117" s="53" t="s">
        <v>130</v>
      </c>
      <c r="D117" s="298">
        <v>25513.0</v>
      </c>
      <c r="E117" s="299">
        <v>24368.0</v>
      </c>
      <c r="F117" s="299">
        <v>49881.0</v>
      </c>
      <c r="G117" s="300">
        <f t="shared" ref="G117:I117" si="2248">D117/D132*100</f>
        <v>4.054064791</v>
      </c>
      <c r="H117" s="300">
        <f t="shared" si="2248"/>
        <v>3.985130987</v>
      </c>
      <c r="I117" s="301">
        <f t="shared" si="2248"/>
        <v>4.020093618</v>
      </c>
      <c r="J117" s="357">
        <f t="shared" ref="J117:K117" si="2249">G117*J134/100</f>
        <v>26172.71796</v>
      </c>
      <c r="K117" s="357">
        <f t="shared" si="2249"/>
        <v>25159.56657</v>
      </c>
      <c r="L117" s="299">
        <f t="shared" ref="L117:L119" si="2263">J117+K117</f>
        <v>51332.28453</v>
      </c>
      <c r="M117" s="303"/>
      <c r="N117" s="303"/>
      <c r="O117" s="303"/>
      <c r="P117" s="304">
        <f>I117*P134/100</f>
        <v>978.0485762</v>
      </c>
      <c r="Q117" s="303">
        <f>I117*Q134/100</f>
        <v>972.2596414</v>
      </c>
      <c r="R117" s="303">
        <f t="shared" ref="R117:S117" si="2250">G117*R134/100</f>
        <v>474.3329609</v>
      </c>
      <c r="S117" s="303">
        <f t="shared" si="2250"/>
        <v>455.9714326</v>
      </c>
      <c r="T117" s="303">
        <f t="shared" ref="T117:T119" si="2265">R117+S117</f>
        <v>930.3043935</v>
      </c>
      <c r="U117" s="303">
        <f t="shared" ref="U117:V117" si="2251">G117*U134/100</f>
        <v>458.2429434</v>
      </c>
      <c r="V117" s="303">
        <f t="shared" si="2251"/>
        <v>437.6774211</v>
      </c>
      <c r="W117" s="303">
        <f t="shared" ref="W117:W119" si="2267">U117+V117</f>
        <v>895.9203645</v>
      </c>
      <c r="X117" s="303">
        <f t="shared" ref="X117:Y117" si="2252">G117*X134/100</f>
        <v>482.7174946</v>
      </c>
      <c r="Y117" s="303">
        <f t="shared" si="2252"/>
        <v>459.3660489</v>
      </c>
      <c r="Z117" s="303">
        <f t="shared" ref="Z117:Z119" si="2269">X117+Y117</f>
        <v>942.0835435</v>
      </c>
      <c r="AA117" s="303">
        <f t="shared" ref="AA117:AB117" si="2253">G117*AA134/100</f>
        <v>970.7863548</v>
      </c>
      <c r="AB117" s="303">
        <f t="shared" si="2253"/>
        <v>921.2028789</v>
      </c>
      <c r="AC117" s="303">
        <f t="shared" ref="AC117:AC119" si="2271">AA117+AB117</f>
        <v>1891.989234</v>
      </c>
      <c r="AD117" s="303">
        <f t="shared" ref="AD117:AD119" si="2272">$AD$137*J117/100</f>
        <v>1460.111975</v>
      </c>
      <c r="AE117" s="303">
        <f t="shared" ref="AE117:AE119" si="2273">$AE$137*K117/100</f>
        <v>1381.405805</v>
      </c>
      <c r="AF117" s="303">
        <f t="shared" ref="AF117:AF119" si="2274">AD117+AE117</f>
        <v>2841.51778</v>
      </c>
      <c r="AG117" s="303">
        <f t="shared" ref="AG117:AG119" si="2275">$AG$137*J117/100</f>
        <v>2431.019952</v>
      </c>
      <c r="AH117" s="303">
        <f t="shared" ref="AH117:AH119" si="2276">$AH$137*K117/100</f>
        <v>2286.827566</v>
      </c>
      <c r="AI117" s="303">
        <f t="shared" ref="AI117:AI119" si="2277">AG117+AH117</f>
        <v>4717.847517</v>
      </c>
      <c r="AJ117" s="345">
        <f t="shared" ref="AJ117:AJ119" si="2278">$AJ$137*J117/100</f>
        <v>1948.302457</v>
      </c>
      <c r="AK117" s="345">
        <f t="shared" ref="AK117:AK119" si="2279">$AK$137*K117/100</f>
        <v>1827.461517</v>
      </c>
      <c r="AL117" s="303">
        <f t="shared" ref="AL117:AL119" si="2280">AJ117+AK117</f>
        <v>3775.763974</v>
      </c>
      <c r="AM117" s="304">
        <f t="shared" ref="AM117:AM119" si="2281">$AM$137*J117/100</f>
        <v>951.7727909</v>
      </c>
      <c r="AN117" s="304">
        <f t="shared" ref="AN117:AN119" si="2282">$AN$137*K117/100</f>
        <v>879.9966245</v>
      </c>
      <c r="AO117" s="304">
        <f t="shared" ref="AO117:AO119" si="2283">AM117+AN117</f>
        <v>1831.769415</v>
      </c>
      <c r="AP117" s="303">
        <f t="shared" ref="AP117:AP119" si="2284">$AP$137*J117/100</f>
        <v>469.1363776</v>
      </c>
      <c r="AQ117" s="303">
        <f t="shared" ref="AQ117:AQ119" si="2285">$AQ$137*K117/100</f>
        <v>432.3867121</v>
      </c>
      <c r="AR117" s="303">
        <f t="shared" ref="AR117:AR119" si="2286">AP117+AQ117</f>
        <v>901.5230897</v>
      </c>
      <c r="AS117" s="303">
        <f t="shared" ref="AS117:AS119" si="2287">$AS$137*J117/100</f>
        <v>466.3796135</v>
      </c>
      <c r="AT117" s="303">
        <f t="shared" ref="AT117:AT119" si="2288">$AT$137*K117/100</f>
        <v>430.0753361</v>
      </c>
      <c r="AU117" s="303">
        <f t="shared" ref="AU117:AU119" si="2289">AS117+AT117</f>
        <v>896.4549496</v>
      </c>
      <c r="AV117" s="303">
        <f t="shared" ref="AV117:AV119" si="2290">$AV$137*J117/100</f>
        <v>464.9201502</v>
      </c>
      <c r="AW117" s="303">
        <f t="shared" ref="AW117:AW119" si="2291">$AW$137*K117/100</f>
        <v>429.8760796</v>
      </c>
      <c r="AX117" s="303">
        <f t="shared" ref="AX117:AX119" si="2292">AV117+AW117</f>
        <v>894.7962298</v>
      </c>
      <c r="AY117" s="303">
        <f t="shared" ref="AY117:AZ117" si="2254">G117*AY134/100</f>
        <v>463.8660933</v>
      </c>
      <c r="AZ117" s="303">
        <f t="shared" si="2254"/>
        <v>430.5535518</v>
      </c>
      <c r="BA117" s="303">
        <f t="shared" ref="BA117:BA119" si="2294">AY117+AZ117</f>
        <v>894.4196452</v>
      </c>
      <c r="BB117" s="303">
        <f t="shared" ref="BB117:BB119" si="2295">$BB$137*J117/100</f>
        <v>461.9201422</v>
      </c>
      <c r="BC117" s="303">
        <f t="shared" ref="BC117:BC119" si="2296">$BC$137*K117/100</f>
        <v>430.19489</v>
      </c>
      <c r="BD117" s="303">
        <f t="shared" ref="BD117:BD119" si="2297">BB117+BC117</f>
        <v>892.1150323</v>
      </c>
      <c r="BE117" s="303">
        <f t="shared" ref="BE117:BE119" si="2298">$BE$137*J117/100</f>
        <v>457.0552645</v>
      </c>
      <c r="BF117" s="303">
        <f t="shared" ref="BF117:BF119" si="2299">$BF$137*K117/100</f>
        <v>426.6481235</v>
      </c>
      <c r="BG117" s="303">
        <f t="shared" ref="BG117:BG119" si="2300">BE117+BF117</f>
        <v>883.703388</v>
      </c>
      <c r="BH117" s="303">
        <f t="shared" ref="BH117:BH119" si="2301">$BH$137*J117/100</f>
        <v>4919.121136</v>
      </c>
      <c r="BI117" s="303">
        <f t="shared" ref="BI117:BI119" si="2302">$BI$137*K117/100</f>
        <v>4569.948959</v>
      </c>
      <c r="BJ117" s="303">
        <f t="shared" ref="BJ117:BJ119" si="2303">BH117+BI117</f>
        <v>9489.070095</v>
      </c>
      <c r="BK117" s="304">
        <f t="shared" ref="BK117:BK119" si="2304">$BK$137*J117/100</f>
        <v>4094.767601</v>
      </c>
      <c r="BL117" s="304">
        <f t="shared" ref="BL117:BL119" si="2305">$BL$137*K117/100</f>
        <v>3802.572136</v>
      </c>
      <c r="BM117" s="304">
        <f t="shared" ref="BM117:BM119" si="2306">BK117+BL117</f>
        <v>7897.339738</v>
      </c>
      <c r="BN117" s="303">
        <v>5613.0</v>
      </c>
      <c r="BO117" s="303">
        <v>3388.0</v>
      </c>
      <c r="BP117" s="303">
        <f t="shared" ref="BP117:BP119" si="2307">BN117+BO117</f>
        <v>9001</v>
      </c>
      <c r="BQ117" s="303">
        <f t="shared" ref="BQ117:BQ119" si="2308">D117/F117*BS117</f>
        <v>4737.754803</v>
      </c>
      <c r="BR117" s="303">
        <f t="shared" ref="BR117:BR119" si="2309">E117/F117*BS117</f>
        <v>4525.128721</v>
      </c>
      <c r="BS117" s="303">
        <f t="shared" ref="BS117:BS119" si="2310">BP117/F117*L117</f>
        <v>9262.883524</v>
      </c>
      <c r="BT117" s="303">
        <f t="shared" ref="BT117:BU117" si="2255">G117*BT134/100</f>
        <v>3518.684994</v>
      </c>
      <c r="BU117" s="303">
        <f t="shared" si="2255"/>
        <v>3277.610832</v>
      </c>
      <c r="BV117" s="303">
        <f t="shared" ref="BV117:BV119" si="2312">BT117+BU117</f>
        <v>6796.295826</v>
      </c>
      <c r="BW117" s="303">
        <f t="shared" ref="BW117:BX117" si="2256">G117*BW134/100</f>
        <v>1342.990043</v>
      </c>
      <c r="BX117" s="303">
        <f t="shared" si="2256"/>
        <v>1253.084588</v>
      </c>
      <c r="BY117" s="303">
        <f t="shared" ref="BY117:BY119" si="2314">BW117+BX117</f>
        <v>2596.074631</v>
      </c>
      <c r="BZ117" s="303">
        <f t="shared" ref="BZ117:CA117" si="2257">G117*BZ134/100</f>
        <v>1249.908716</v>
      </c>
      <c r="CA117" s="303">
        <f t="shared" si="2257"/>
        <v>1163.777802</v>
      </c>
      <c r="CB117" s="303">
        <f t="shared" ref="CB117:CB119" si="2316">BZ117+CA117</f>
        <v>2413.686518</v>
      </c>
      <c r="CC117" s="303">
        <f t="shared" ref="CC117:CD117" si="2258">G117*CC134/100</f>
        <v>2592.898759</v>
      </c>
      <c r="CD117" s="303">
        <f t="shared" si="2258"/>
        <v>2416.86239</v>
      </c>
      <c r="CE117" s="303">
        <f t="shared" ref="CE117:CE119" si="2318">CC117+CD117</f>
        <v>5009.761148</v>
      </c>
      <c r="CF117" s="303">
        <f t="shared" ref="CF117:CF119" si="2319">$CF$137*J117/100</f>
        <v>19120.7128</v>
      </c>
      <c r="CG117" s="303">
        <f t="shared" ref="CG117:CG119" si="2320">$CG$137*K117/100</f>
        <v>18586.57122</v>
      </c>
      <c r="CH117" s="303">
        <f t="shared" ref="CH117:CH119" si="2321">CF117+CG117</f>
        <v>37707.28402</v>
      </c>
      <c r="CI117" s="303">
        <f t="shared" ref="CI117:CI119" si="2322">$CI$137*J117/100</f>
        <v>8708.536577</v>
      </c>
      <c r="CJ117" s="303">
        <f t="shared" ref="CJ117:CJ119" si="2323">$CJ$137*K117/100</f>
        <v>8115.480147</v>
      </c>
      <c r="CK117" s="303">
        <f t="shared" ref="CK117:CK119" si="2324">CI117+CJ117</f>
        <v>16824.01672</v>
      </c>
      <c r="CL117" s="303">
        <f t="shared" ref="CL117:CL119" si="2325">$CL$137*J117/100</f>
        <v>16721.67942</v>
      </c>
      <c r="CM117" s="303">
        <f t="shared" ref="CM117:CM119" si="2326">$CM$137*K117/100</f>
        <v>16273.92001</v>
      </c>
      <c r="CN117" s="303">
        <f t="shared" ref="CN117:CN119" si="2327">CL117+CM117</f>
        <v>32995.59943</v>
      </c>
      <c r="CO117" s="303">
        <f t="shared" ref="CO117:CO119" si="2328">$CO$137*J117/100</f>
        <v>742.5019664</v>
      </c>
      <c r="CP117" s="303">
        <f t="shared" ref="CP117:CP119" si="2329">$CP$137*K117/100</f>
        <v>770.1664145</v>
      </c>
      <c r="CQ117" s="303">
        <f t="shared" ref="CQ117:CQ119" si="2330">CO117+CP117</f>
        <v>1512.668381</v>
      </c>
      <c r="CR117" s="303">
        <f t="shared" ref="CR117:CR119" si="2331">$CR$137*J117/100</f>
        <v>5657.893363</v>
      </c>
      <c r="CS117" s="303">
        <f t="shared" ref="CS117:CS119" si="2332">$CS$137*K117/100</f>
        <v>5452.57577</v>
      </c>
      <c r="CT117" s="303">
        <f t="shared" ref="CT117:CT119" si="2333">CR117+CS117</f>
        <v>11110.46913</v>
      </c>
      <c r="CU117" s="303">
        <f t="shared" ref="CU117:CU119" si="2334">$CU$137*J117/100</f>
        <v>6591.625565</v>
      </c>
      <c r="CV117" s="303">
        <f t="shared" ref="CV117:CV119" si="2335">$CV$137*K117/100</f>
        <v>6561.797129</v>
      </c>
      <c r="CW117" s="303">
        <f t="shared" ref="CW117:CW119" si="2336">CU117+CV117</f>
        <v>13153.42269</v>
      </c>
      <c r="CX117" s="303">
        <f t="shared" ref="CX117:CX119" si="2337">$CX$137*J117/100</f>
        <v>4174.308352</v>
      </c>
      <c r="CY117" s="303">
        <f t="shared" ref="CY117:CY119" si="2338">$CY$137*K117/100</f>
        <v>4005.694263</v>
      </c>
      <c r="CZ117" s="303">
        <f t="shared" ref="CZ117:CZ119" si="2339">CX117+CY117</f>
        <v>8180.002615</v>
      </c>
      <c r="DA117" s="303">
        <f t="shared" ref="DA117:DA119" si="2340">$DA$137*J117/100</f>
        <v>16423.82728</v>
      </c>
      <c r="DB117" s="303">
        <f t="shared" ref="DB117:DB119" si="2341">$DB$137*K117/100</f>
        <v>16020.06716</v>
      </c>
      <c r="DC117" s="303">
        <f t="shared" ref="DC117:DC119" si="2342">DA117+DB117</f>
        <v>32443.89444</v>
      </c>
      <c r="DD117" s="303">
        <f t="shared" ref="DD117:DD119" si="2343">$DD$137*J117/100</f>
        <v>17673.736</v>
      </c>
      <c r="DE117" s="303">
        <f t="shared" ref="DE117:DE119" si="2344">$DE$137*K117/100</f>
        <v>17183.84496</v>
      </c>
      <c r="DF117" s="303">
        <f t="shared" ref="DF117:DF119" si="2345">DD117+DE117</f>
        <v>34857.58096</v>
      </c>
      <c r="DG117" s="303">
        <f t="shared" ref="DG117:DG119" si="2346">$DG$137*J117/100</f>
        <v>17870.80409</v>
      </c>
      <c r="DH117" s="303">
        <f t="shared" ref="DH117:DH119" si="2347">$DH$137*K117/100</f>
        <v>17422.79342</v>
      </c>
      <c r="DI117" s="303">
        <f t="shared" ref="DI117:DI119" si="2348">DG117+DH117</f>
        <v>35293.5975</v>
      </c>
      <c r="DJ117" s="303">
        <f t="shared" ref="DJ117:DJ119" si="2349">$DJ$137*J117/100</f>
        <v>4572.458055</v>
      </c>
      <c r="DK117" s="303">
        <f t="shared" ref="DK117:DK119" si="2350">$DK$137*K117/100</f>
        <v>4403.490038</v>
      </c>
      <c r="DL117" s="303">
        <f t="shared" ref="DL117:DL119" si="2351">DJ117+DK117</f>
        <v>8975.948093</v>
      </c>
      <c r="DM117" s="303">
        <f t="shared" ref="DM117:DM119" si="2352">$DM$137*J117/100</f>
        <v>1446.976805</v>
      </c>
      <c r="DN117" s="303">
        <f t="shared" ref="DN117:DN119" si="2353">$DN$137*K117/100</f>
        <v>1402.726256</v>
      </c>
      <c r="DO117" s="303">
        <f t="shared" ref="DO117:DO119" si="2354">DM117+DN117</f>
        <v>2849.703061</v>
      </c>
      <c r="DP117" s="303">
        <f t="shared" ref="DP117:DP119" si="2355">$DP$137*L117/100</f>
        <v>14807.48563</v>
      </c>
      <c r="DQ117" s="303">
        <f t="shared" ref="DQ117:DQ119" si="2356">$DQ$137*L117/100</f>
        <v>12131.62435</v>
      </c>
      <c r="DR117" s="303">
        <f t="shared" ref="DR117:DR119" si="2357">$DR$137*L117/100</f>
        <v>8933.848725</v>
      </c>
      <c r="DS117" s="303">
        <f t="shared" ref="DS117:DS119" si="2358">16*L117/100</f>
        <v>8213.165525</v>
      </c>
      <c r="DT117" s="303">
        <f t="shared" ref="DT117:DT119" si="2359">$DT$137*J117/100</f>
        <v>366.3252945</v>
      </c>
      <c r="DU117" s="303">
        <f t="shared" ref="DU117:DU119" si="2360">$DU$137*K117/100</f>
        <v>400.1470024</v>
      </c>
      <c r="DV117" s="303">
        <f t="shared" ref="DV117:DV119" si="2361">DT117+DU117</f>
        <v>766.4722969</v>
      </c>
      <c r="DW117" s="303">
        <f>I117*DW135/100</f>
        <v>605.4260988</v>
      </c>
      <c r="DX117" s="303">
        <f>I117*DX135/100</f>
        <v>1451.776408</v>
      </c>
      <c r="DY117" s="303">
        <f t="shared" ref="DY117:DZ117" si="2259">1.48*CF117/100</f>
        <v>282.9865494</v>
      </c>
      <c r="DZ117" s="303">
        <f t="shared" si="2259"/>
        <v>275.0812541</v>
      </c>
      <c r="EA117" s="303">
        <f t="shared" ref="EA117:EA119" si="2363">DY117+DZ117</f>
        <v>558.0678035</v>
      </c>
      <c r="EB117" s="303">
        <f t="shared" ref="EB117:EC117" si="2260">19.74*CF117/100</f>
        <v>3774.428707</v>
      </c>
      <c r="EC117" s="303">
        <f t="shared" si="2260"/>
        <v>3668.989159</v>
      </c>
      <c r="ED117" s="303">
        <f t="shared" ref="ED117:ED119" si="2365">EB117+EC117</f>
        <v>7443.417866</v>
      </c>
      <c r="EE117" s="303"/>
      <c r="EF117" s="303">
        <f t="shared" ref="EF117:EF119" si="2366">$EF$137*L117/100</f>
        <v>60.50073945</v>
      </c>
      <c r="EG117" s="303">
        <f t="shared" ref="EG117:EG119" si="2367">L117*0.09/100</f>
        <v>46.19905608</v>
      </c>
      <c r="EH117" s="303">
        <f>I117*EH135/100</f>
        <v>298.7331567</v>
      </c>
      <c r="EI117" s="303">
        <f t="shared" ref="EI117:EI119" si="2368">0.0016*L117</f>
        <v>82.13165525</v>
      </c>
    </row>
    <row r="118" ht="14.25" customHeight="1">
      <c r="A118" s="39"/>
      <c r="B118" s="40">
        <v>5.0</v>
      </c>
      <c r="C118" s="53" t="s">
        <v>129</v>
      </c>
      <c r="D118" s="298">
        <v>24352.0</v>
      </c>
      <c r="E118" s="299">
        <v>23085.0</v>
      </c>
      <c r="F118" s="299">
        <v>47437.0</v>
      </c>
      <c r="G118" s="300">
        <f t="shared" ref="G118:I118" si="2261">D118/D132*100</f>
        <v>3.869579657</v>
      </c>
      <c r="H118" s="300">
        <f t="shared" si="2261"/>
        <v>3.775309785</v>
      </c>
      <c r="I118" s="301">
        <f t="shared" si="2261"/>
        <v>3.823122651</v>
      </c>
      <c r="J118" s="298">
        <f t="shared" ref="J118:K118" si="2262">G118*J134/100</f>
        <v>24981.6967</v>
      </c>
      <c r="K118" s="298">
        <f t="shared" si="2262"/>
        <v>23834.88978</v>
      </c>
      <c r="L118" s="299">
        <f t="shared" si="2263"/>
        <v>48816.58648</v>
      </c>
      <c r="M118" s="303"/>
      <c r="N118" s="303"/>
      <c r="O118" s="303"/>
      <c r="P118" s="304">
        <f>I118*P134/100</f>
        <v>930.1275097</v>
      </c>
      <c r="Q118" s="303">
        <f>I118*Q134/100</f>
        <v>924.6222131</v>
      </c>
      <c r="R118" s="303">
        <f t="shared" ref="R118:S118" si="2264">G118*R134/100</f>
        <v>452.7478644</v>
      </c>
      <c r="S118" s="303">
        <f t="shared" si="2264"/>
        <v>431.9640726</v>
      </c>
      <c r="T118" s="303">
        <f t="shared" si="2265"/>
        <v>884.711937</v>
      </c>
      <c r="U118" s="303">
        <f t="shared" ref="U118:V118" si="2266">G118*U134/100</f>
        <v>437.3900426</v>
      </c>
      <c r="V118" s="303">
        <f t="shared" si="2266"/>
        <v>414.6332594</v>
      </c>
      <c r="W118" s="303">
        <f t="shared" si="2267"/>
        <v>852.0233021</v>
      </c>
      <c r="X118" s="303">
        <f t="shared" ref="X118:Y118" si="2268">G118*X134/100</f>
        <v>460.7508497</v>
      </c>
      <c r="Y118" s="303">
        <f t="shared" si="2268"/>
        <v>435.1799589</v>
      </c>
      <c r="Z118" s="303">
        <f t="shared" si="2269"/>
        <v>895.9308086</v>
      </c>
      <c r="AA118" s="303">
        <f t="shared" ref="AA118:AB118" si="2270">G118*AA134/100</f>
        <v>926.6095446</v>
      </c>
      <c r="AB118" s="303">
        <f t="shared" si="2270"/>
        <v>872.7006098</v>
      </c>
      <c r="AC118" s="303">
        <f t="shared" si="2271"/>
        <v>1799.310154</v>
      </c>
      <c r="AD118" s="303">
        <f t="shared" si="2272"/>
        <v>1393.667809</v>
      </c>
      <c r="AE118" s="303">
        <f t="shared" si="2273"/>
        <v>1308.673384</v>
      </c>
      <c r="AF118" s="303">
        <f t="shared" si="2274"/>
        <v>2702.341193</v>
      </c>
      <c r="AG118" s="303">
        <f t="shared" si="2275"/>
        <v>2320.393441</v>
      </c>
      <c r="AH118" s="303">
        <f t="shared" si="2276"/>
        <v>2166.423767</v>
      </c>
      <c r="AI118" s="303">
        <f t="shared" si="2277"/>
        <v>4486.817208</v>
      </c>
      <c r="AJ118" s="345">
        <f t="shared" si="2278"/>
        <v>1859.642591</v>
      </c>
      <c r="AK118" s="345">
        <f t="shared" si="2279"/>
        <v>1731.243808</v>
      </c>
      <c r="AL118" s="303">
        <f t="shared" si="2280"/>
        <v>3590.886399</v>
      </c>
      <c r="AM118" s="304">
        <f t="shared" si="2281"/>
        <v>908.461216</v>
      </c>
      <c r="AN118" s="304">
        <f t="shared" si="2282"/>
        <v>833.6639067</v>
      </c>
      <c r="AO118" s="304">
        <f t="shared" si="2283"/>
        <v>1742.125123</v>
      </c>
      <c r="AP118" s="303">
        <f t="shared" si="2284"/>
        <v>447.7877579</v>
      </c>
      <c r="AQ118" s="303">
        <f t="shared" si="2285"/>
        <v>409.6211116</v>
      </c>
      <c r="AR118" s="303">
        <f t="shared" si="2286"/>
        <v>857.4088695</v>
      </c>
      <c r="AS118" s="303">
        <f t="shared" si="2287"/>
        <v>445.1564437</v>
      </c>
      <c r="AT118" s="303">
        <f t="shared" si="2288"/>
        <v>407.431432</v>
      </c>
      <c r="AU118" s="303">
        <f t="shared" si="2289"/>
        <v>852.5878757</v>
      </c>
      <c r="AV118" s="303">
        <f t="shared" si="2290"/>
        <v>443.763395</v>
      </c>
      <c r="AW118" s="303">
        <f t="shared" si="2291"/>
        <v>407.2426665</v>
      </c>
      <c r="AX118" s="303">
        <f t="shared" si="2292"/>
        <v>851.0060615</v>
      </c>
      <c r="AY118" s="303">
        <f t="shared" ref="AY118:AZ118" si="2293">G118*AY134/100</f>
        <v>442.7573043</v>
      </c>
      <c r="AZ118" s="303">
        <f t="shared" si="2293"/>
        <v>407.8844691</v>
      </c>
      <c r="BA118" s="303">
        <f t="shared" si="2294"/>
        <v>850.6417735</v>
      </c>
      <c r="BB118" s="303">
        <f t="shared" si="2295"/>
        <v>440.8999061</v>
      </c>
      <c r="BC118" s="303">
        <f t="shared" si="2296"/>
        <v>407.5446913</v>
      </c>
      <c r="BD118" s="303">
        <f t="shared" si="2297"/>
        <v>848.4445974</v>
      </c>
      <c r="BE118" s="303">
        <f t="shared" si="2298"/>
        <v>436.2564105</v>
      </c>
      <c r="BF118" s="303">
        <f t="shared" si="2299"/>
        <v>404.1846656</v>
      </c>
      <c r="BG118" s="303">
        <f t="shared" si="2300"/>
        <v>840.4410761</v>
      </c>
      <c r="BH118" s="303">
        <f t="shared" si="2301"/>
        <v>4695.270564</v>
      </c>
      <c r="BI118" s="303">
        <f t="shared" si="2302"/>
        <v>4329.336496</v>
      </c>
      <c r="BJ118" s="303">
        <f t="shared" si="2303"/>
        <v>9024.60706</v>
      </c>
      <c r="BK118" s="304">
        <f t="shared" si="2304"/>
        <v>3908.430236</v>
      </c>
      <c r="BL118" s="304">
        <f t="shared" si="2305"/>
        <v>3602.362843</v>
      </c>
      <c r="BM118" s="304">
        <f t="shared" si="2306"/>
        <v>7510.79308</v>
      </c>
      <c r="BN118" s="303">
        <v>5179.0</v>
      </c>
      <c r="BO118" s="303">
        <v>3733.0</v>
      </c>
      <c r="BP118" s="303">
        <f t="shared" si="2307"/>
        <v>8912</v>
      </c>
      <c r="BQ118" s="303">
        <f t="shared" si="2308"/>
        <v>4708.068679</v>
      </c>
      <c r="BR118" s="303">
        <f t="shared" si="2309"/>
        <v>4463.114547</v>
      </c>
      <c r="BS118" s="303">
        <f t="shared" si="2310"/>
        <v>9171.183226</v>
      </c>
      <c r="BT118" s="303">
        <f t="shared" ref="BT118:BU118" si="2311">G118*BT134/100</f>
        <v>3358.562967</v>
      </c>
      <c r="BU118" s="303">
        <f t="shared" si="2311"/>
        <v>3105.041286</v>
      </c>
      <c r="BV118" s="303">
        <f t="shared" si="2312"/>
        <v>6463.604253</v>
      </c>
      <c r="BW118" s="303">
        <f t="shared" ref="BW118:BX118" si="2313">G118*BW134/100</f>
        <v>1281.875653</v>
      </c>
      <c r="BX118" s="303">
        <f t="shared" si="2313"/>
        <v>1187.108409</v>
      </c>
      <c r="BY118" s="303">
        <f t="shared" si="2314"/>
        <v>2468.984062</v>
      </c>
      <c r="BZ118" s="303">
        <f t="shared" ref="BZ118:CA118" si="2315">G118*BZ134/100</f>
        <v>1193.030104</v>
      </c>
      <c r="CA118" s="303">
        <f t="shared" si="2315"/>
        <v>1102.503716</v>
      </c>
      <c r="CB118" s="303">
        <f t="shared" si="2316"/>
        <v>2295.53382</v>
      </c>
      <c r="CC118" s="303">
        <f t="shared" ref="CC118:CD118" si="2317">G118*CC134/100</f>
        <v>2474.905757</v>
      </c>
      <c r="CD118" s="303">
        <f t="shared" si="2317"/>
        <v>2289.612125</v>
      </c>
      <c r="CE118" s="303">
        <f t="shared" si="2318"/>
        <v>4764.517882</v>
      </c>
      <c r="CF118" s="303">
        <f t="shared" si="2319"/>
        <v>18250.60158</v>
      </c>
      <c r="CG118" s="303">
        <f t="shared" si="2320"/>
        <v>17607.96933</v>
      </c>
      <c r="CH118" s="303">
        <f t="shared" si="2321"/>
        <v>35858.57091</v>
      </c>
      <c r="CI118" s="303">
        <f t="shared" si="2322"/>
        <v>8312.244061</v>
      </c>
      <c r="CJ118" s="303">
        <f t="shared" si="2323"/>
        <v>7688.191858</v>
      </c>
      <c r="CK118" s="303">
        <f t="shared" si="2324"/>
        <v>16000.43592</v>
      </c>
      <c r="CL118" s="303">
        <f t="shared" si="2325"/>
        <v>15960.73912</v>
      </c>
      <c r="CM118" s="303">
        <f t="shared" si="2326"/>
        <v>15417.08156</v>
      </c>
      <c r="CN118" s="303">
        <f t="shared" si="2327"/>
        <v>31377.82068</v>
      </c>
      <c r="CO118" s="303">
        <f t="shared" si="2328"/>
        <v>708.7135141</v>
      </c>
      <c r="CP118" s="303">
        <f t="shared" si="2329"/>
        <v>729.616369</v>
      </c>
      <c r="CQ118" s="303">
        <f t="shared" si="2330"/>
        <v>1438.329883</v>
      </c>
      <c r="CR118" s="303">
        <f t="shared" si="2331"/>
        <v>5400.424065</v>
      </c>
      <c r="CS118" s="303">
        <f t="shared" si="2332"/>
        <v>5165.492107</v>
      </c>
      <c r="CT118" s="303">
        <f t="shared" si="2333"/>
        <v>10565.91617</v>
      </c>
      <c r="CU118" s="303">
        <f t="shared" si="2334"/>
        <v>6291.665651</v>
      </c>
      <c r="CV118" s="303">
        <f t="shared" si="2335"/>
        <v>6216.311832</v>
      </c>
      <c r="CW118" s="303">
        <f t="shared" si="2336"/>
        <v>12507.97748</v>
      </c>
      <c r="CX118" s="303">
        <f t="shared" si="2337"/>
        <v>3984.351389</v>
      </c>
      <c r="CY118" s="303">
        <f t="shared" si="2338"/>
        <v>3794.790383</v>
      </c>
      <c r="CZ118" s="303">
        <f t="shared" si="2339"/>
        <v>7779.141773</v>
      </c>
      <c r="DA118" s="303">
        <f t="shared" si="2340"/>
        <v>15676.44111</v>
      </c>
      <c r="DB118" s="303">
        <f t="shared" si="2341"/>
        <v>15176.59432</v>
      </c>
      <c r="DC118" s="303">
        <f t="shared" si="2342"/>
        <v>30853.03543</v>
      </c>
      <c r="DD118" s="303">
        <f t="shared" si="2343"/>
        <v>16869.47121</v>
      </c>
      <c r="DE118" s="303">
        <f t="shared" si="2344"/>
        <v>16279.09804</v>
      </c>
      <c r="DF118" s="303">
        <f t="shared" si="2345"/>
        <v>33148.56925</v>
      </c>
      <c r="DG118" s="303">
        <f t="shared" si="2346"/>
        <v>17057.57148</v>
      </c>
      <c r="DH118" s="303">
        <f t="shared" si="2347"/>
        <v>16505.46561</v>
      </c>
      <c r="DI118" s="303">
        <f t="shared" si="2348"/>
        <v>33563.03709</v>
      </c>
      <c r="DJ118" s="303">
        <f t="shared" si="2349"/>
        <v>4364.382807</v>
      </c>
      <c r="DK118" s="303">
        <f t="shared" si="2350"/>
        <v>4171.641806</v>
      </c>
      <c r="DL118" s="303">
        <f t="shared" si="2351"/>
        <v>8536.024613</v>
      </c>
      <c r="DM118" s="303">
        <f t="shared" si="2352"/>
        <v>1381.130371</v>
      </c>
      <c r="DN118" s="303">
        <f t="shared" si="2353"/>
        <v>1328.871291</v>
      </c>
      <c r="DO118" s="303">
        <f t="shared" si="2354"/>
        <v>2710.001662</v>
      </c>
      <c r="DP118" s="303">
        <f t="shared" si="2355"/>
        <v>14081.7988</v>
      </c>
      <c r="DQ118" s="303">
        <f t="shared" si="2356"/>
        <v>11537.07642</v>
      </c>
      <c r="DR118" s="303">
        <f t="shared" si="2357"/>
        <v>8496.017718</v>
      </c>
      <c r="DS118" s="303">
        <f t="shared" si="2358"/>
        <v>7810.653837</v>
      </c>
      <c r="DT118" s="303">
        <f t="shared" si="2359"/>
        <v>349.6552178</v>
      </c>
      <c r="DU118" s="303">
        <f t="shared" si="2360"/>
        <v>379.0788555</v>
      </c>
      <c r="DV118" s="303">
        <f t="shared" si="2361"/>
        <v>728.7340733</v>
      </c>
      <c r="DW118" s="303">
        <f>I118*DW135/100</f>
        <v>575.7622712</v>
      </c>
      <c r="DX118" s="303">
        <f>I118*DX135/100</f>
        <v>1380.644283</v>
      </c>
      <c r="DY118" s="303">
        <f t="shared" ref="DY118:DZ118" si="2362">1.48*CF118/100</f>
        <v>270.1089034</v>
      </c>
      <c r="DZ118" s="303">
        <f t="shared" si="2362"/>
        <v>260.5979461</v>
      </c>
      <c r="EA118" s="303">
        <f t="shared" si="2363"/>
        <v>530.7068495</v>
      </c>
      <c r="EB118" s="303">
        <f t="shared" ref="EB118:EC118" si="2364">19.74*CF118/100</f>
        <v>3602.668752</v>
      </c>
      <c r="EC118" s="303">
        <f t="shared" si="2364"/>
        <v>3475.813146</v>
      </c>
      <c r="ED118" s="303">
        <f t="shared" si="2365"/>
        <v>7078.481898</v>
      </c>
      <c r="EE118" s="303"/>
      <c r="EF118" s="303">
        <f t="shared" si="2366"/>
        <v>57.53571278</v>
      </c>
      <c r="EG118" s="303">
        <f t="shared" si="2367"/>
        <v>43.93492783</v>
      </c>
      <c r="EH118" s="303">
        <f>I118*EH135/100</f>
        <v>284.0962442</v>
      </c>
      <c r="EI118" s="303">
        <f t="shared" si="2368"/>
        <v>78.10653837</v>
      </c>
    </row>
    <row r="119" ht="29.25" customHeight="1">
      <c r="A119" s="39"/>
      <c r="B119" s="40">
        <v>6.0</v>
      </c>
      <c r="C119" s="53" t="s">
        <v>131</v>
      </c>
      <c r="D119" s="298">
        <v>18182.0</v>
      </c>
      <c r="E119" s="299">
        <v>17162.0</v>
      </c>
      <c r="F119" s="299">
        <v>35344.0</v>
      </c>
      <c r="G119" s="300">
        <f t="shared" ref="G119:I119" si="2369">D119/D132*100</f>
        <v>2.889154785</v>
      </c>
      <c r="H119" s="300">
        <f t="shared" si="2369"/>
        <v>2.806665217</v>
      </c>
      <c r="I119" s="301">
        <f t="shared" si="2369"/>
        <v>2.848503214</v>
      </c>
      <c r="J119" s="298">
        <f t="shared" ref="J119:K119" si="2370">G119*J134/100</f>
        <v>18652.15216</v>
      </c>
      <c r="K119" s="298">
        <f t="shared" si="2370"/>
        <v>17719.48791</v>
      </c>
      <c r="L119" s="299">
        <f t="shared" si="2263"/>
        <v>36371.64007</v>
      </c>
      <c r="M119" s="303"/>
      <c r="N119" s="303"/>
      <c r="O119" s="303"/>
      <c r="P119" s="304">
        <f>I119*P134/100</f>
        <v>693.012347</v>
      </c>
      <c r="Q119" s="303">
        <f>I119*Q134/100</f>
        <v>688.9105023</v>
      </c>
      <c r="R119" s="303">
        <f t="shared" ref="R119:S119" si="2371">G119*R134/100</f>
        <v>338.0363695</v>
      </c>
      <c r="S119" s="303">
        <f t="shared" si="2371"/>
        <v>321.1335246</v>
      </c>
      <c r="T119" s="303">
        <f t="shared" si="2265"/>
        <v>659.1698941</v>
      </c>
      <c r="U119" s="303">
        <f t="shared" ref="U119:V119" si="2372">G119*U134/100</f>
        <v>326.5697173</v>
      </c>
      <c r="V119" s="303">
        <f t="shared" si="2372"/>
        <v>308.2493393</v>
      </c>
      <c r="W119" s="303">
        <f t="shared" si="2267"/>
        <v>634.8190566</v>
      </c>
      <c r="X119" s="303">
        <f t="shared" ref="X119:Y119" si="2373">G119*X134/100</f>
        <v>344.0116602</v>
      </c>
      <c r="Y119" s="303">
        <f t="shared" si="2373"/>
        <v>323.5242995</v>
      </c>
      <c r="Z119" s="303">
        <f t="shared" si="2269"/>
        <v>667.5359597</v>
      </c>
      <c r="AA119" s="303">
        <f t="shared" ref="AA119:AB119" si="2374">G119*AA134/100</f>
        <v>691.8370048</v>
      </c>
      <c r="AB119" s="303">
        <f t="shared" si="2374"/>
        <v>648.7887315</v>
      </c>
      <c r="AC119" s="303">
        <f t="shared" si="2271"/>
        <v>1340.625736</v>
      </c>
      <c r="AD119" s="303">
        <f t="shared" si="2272"/>
        <v>1040.557987</v>
      </c>
      <c r="AE119" s="303">
        <f t="shared" si="2273"/>
        <v>972.9024307</v>
      </c>
      <c r="AF119" s="303">
        <f t="shared" si="2274"/>
        <v>2013.460418</v>
      </c>
      <c r="AG119" s="303">
        <f t="shared" si="2275"/>
        <v>1732.481667</v>
      </c>
      <c r="AH119" s="303">
        <f t="shared" si="2276"/>
        <v>1610.576768</v>
      </c>
      <c r="AI119" s="303">
        <f t="shared" si="2277"/>
        <v>3343.058435</v>
      </c>
      <c r="AJ119" s="345">
        <f t="shared" si="2278"/>
        <v>1388.470006</v>
      </c>
      <c r="AK119" s="345">
        <f t="shared" si="2279"/>
        <v>1287.052468</v>
      </c>
      <c r="AL119" s="303">
        <f t="shared" si="2280"/>
        <v>2675.522475</v>
      </c>
      <c r="AM119" s="304">
        <f t="shared" si="2281"/>
        <v>678.2868688</v>
      </c>
      <c r="AN119" s="304">
        <f t="shared" si="2282"/>
        <v>619.7678131</v>
      </c>
      <c r="AO119" s="304">
        <f t="shared" si="2283"/>
        <v>1298.054682</v>
      </c>
      <c r="AP119" s="303">
        <f t="shared" si="2284"/>
        <v>334.3329917</v>
      </c>
      <c r="AQ119" s="303">
        <f t="shared" si="2285"/>
        <v>304.523176</v>
      </c>
      <c r="AR119" s="303">
        <f t="shared" si="2286"/>
        <v>638.8561677</v>
      </c>
      <c r="AS119" s="303">
        <f t="shared" si="2287"/>
        <v>332.3683664</v>
      </c>
      <c r="AT119" s="303">
        <f t="shared" si="2288"/>
        <v>302.8953102</v>
      </c>
      <c r="AU119" s="303">
        <f t="shared" si="2289"/>
        <v>635.2636766</v>
      </c>
      <c r="AV119" s="303">
        <f t="shared" si="2290"/>
        <v>331.3282707</v>
      </c>
      <c r="AW119" s="303">
        <f t="shared" si="2291"/>
        <v>302.7549769</v>
      </c>
      <c r="AX119" s="303">
        <f t="shared" si="2292"/>
        <v>634.0832476</v>
      </c>
      <c r="AY119" s="303">
        <f t="shared" ref="AY119:AZ119" si="2375">G119*AY134/100</f>
        <v>330.5770905</v>
      </c>
      <c r="AZ119" s="303">
        <f t="shared" si="2375"/>
        <v>303.23211</v>
      </c>
      <c r="BA119" s="303">
        <f t="shared" si="2294"/>
        <v>633.8092005</v>
      </c>
      <c r="BB119" s="303">
        <f t="shared" si="2295"/>
        <v>329.1902962</v>
      </c>
      <c r="BC119" s="303">
        <f t="shared" si="2296"/>
        <v>302.9795101</v>
      </c>
      <c r="BD119" s="303">
        <f t="shared" si="2297"/>
        <v>632.1698063</v>
      </c>
      <c r="BE119" s="303">
        <f t="shared" si="2298"/>
        <v>325.7233104</v>
      </c>
      <c r="BF119" s="303">
        <f t="shared" si="2299"/>
        <v>300.4815781</v>
      </c>
      <c r="BG119" s="303">
        <f t="shared" si="2300"/>
        <v>626.2048885</v>
      </c>
      <c r="BH119" s="303">
        <f t="shared" si="2301"/>
        <v>3505.642633</v>
      </c>
      <c r="BI119" s="303">
        <f t="shared" si="2302"/>
        <v>3218.543337</v>
      </c>
      <c r="BJ119" s="303">
        <f t="shared" si="2303"/>
        <v>6724.18597</v>
      </c>
      <c r="BK119" s="304">
        <f t="shared" si="2304"/>
        <v>2918.161899</v>
      </c>
      <c r="BL119" s="304">
        <f t="shared" si="2305"/>
        <v>2678.091883</v>
      </c>
      <c r="BM119" s="304">
        <f t="shared" si="2306"/>
        <v>5596.253782</v>
      </c>
      <c r="BN119" s="303">
        <v>3988.0</v>
      </c>
      <c r="BO119" s="303">
        <v>2783.0</v>
      </c>
      <c r="BP119" s="303">
        <f t="shared" si="2307"/>
        <v>6771</v>
      </c>
      <c r="BQ119" s="303">
        <f t="shared" si="2308"/>
        <v>3584.478294</v>
      </c>
      <c r="BR119" s="303">
        <f t="shared" si="2309"/>
        <v>3383.391073</v>
      </c>
      <c r="BS119" s="303">
        <f t="shared" si="2310"/>
        <v>6967.869367</v>
      </c>
      <c r="BT119" s="303">
        <f t="shared" ref="BT119:BU119" si="2376">G119*BT134/100</f>
        <v>2507.613004</v>
      </c>
      <c r="BU119" s="303">
        <f t="shared" si="2376"/>
        <v>2308.369874</v>
      </c>
      <c r="BV119" s="303">
        <f t="shared" si="2312"/>
        <v>4815.982878</v>
      </c>
      <c r="BW119" s="303">
        <f t="shared" ref="BW119:BX119" si="2377">G119*BW134/100</f>
        <v>957.0903056</v>
      </c>
      <c r="BX119" s="303">
        <f t="shared" si="2377"/>
        <v>882.5278107</v>
      </c>
      <c r="BY119" s="303">
        <f t="shared" si="2314"/>
        <v>1839.618116</v>
      </c>
      <c r="BZ119" s="303">
        <f t="shared" ref="BZ119:CA119" si="2378">G119*BZ134/100</f>
        <v>890.7553117</v>
      </c>
      <c r="CA119" s="303">
        <f t="shared" si="2378"/>
        <v>819.6304432</v>
      </c>
      <c r="CB119" s="303">
        <f t="shared" si="2316"/>
        <v>1710.385755</v>
      </c>
      <c r="CC119" s="303">
        <f t="shared" ref="CC119:CD119" si="2379">G119*CC134/100</f>
        <v>1847.845617</v>
      </c>
      <c r="CD119" s="303">
        <f t="shared" si="2379"/>
        <v>1702.158254</v>
      </c>
      <c r="CE119" s="303">
        <f t="shared" si="2318"/>
        <v>3550.003871</v>
      </c>
      <c r="CF119" s="303">
        <f t="shared" si="2319"/>
        <v>13626.4963</v>
      </c>
      <c r="CG119" s="303">
        <f t="shared" si="2320"/>
        <v>13090.23044</v>
      </c>
      <c r="CH119" s="303">
        <f t="shared" si="2321"/>
        <v>26716.72674</v>
      </c>
      <c r="CI119" s="303">
        <f t="shared" si="2322"/>
        <v>6206.193393</v>
      </c>
      <c r="CJ119" s="303">
        <f t="shared" si="2323"/>
        <v>5715.605314</v>
      </c>
      <c r="CK119" s="303">
        <f t="shared" si="2324"/>
        <v>11921.79871</v>
      </c>
      <c r="CL119" s="303">
        <f t="shared" si="2325"/>
        <v>11916.81007</v>
      </c>
      <c r="CM119" s="303">
        <f t="shared" si="2326"/>
        <v>11461.46648</v>
      </c>
      <c r="CN119" s="303">
        <f t="shared" si="2327"/>
        <v>23378.27654</v>
      </c>
      <c r="CO119" s="303">
        <f t="shared" si="2328"/>
        <v>529.1486988</v>
      </c>
      <c r="CP119" s="303">
        <f t="shared" si="2329"/>
        <v>542.4161198</v>
      </c>
      <c r="CQ119" s="303">
        <f t="shared" si="2330"/>
        <v>1071.564819</v>
      </c>
      <c r="CR119" s="303">
        <f t="shared" si="2331"/>
        <v>4032.133309</v>
      </c>
      <c r="CS119" s="303">
        <f t="shared" si="2332"/>
        <v>3840.163549</v>
      </c>
      <c r="CT119" s="303">
        <f t="shared" si="2333"/>
        <v>7872.296859</v>
      </c>
      <c r="CU119" s="303">
        <f t="shared" si="2334"/>
        <v>4697.563439</v>
      </c>
      <c r="CV119" s="303">
        <f t="shared" si="2335"/>
        <v>4621.370746</v>
      </c>
      <c r="CW119" s="303">
        <f t="shared" si="2336"/>
        <v>9318.934185</v>
      </c>
      <c r="CX119" s="303">
        <f t="shared" si="2337"/>
        <v>2974.847116</v>
      </c>
      <c r="CY119" s="303">
        <f t="shared" si="2338"/>
        <v>2821.147609</v>
      </c>
      <c r="CZ119" s="303">
        <f t="shared" si="2339"/>
        <v>5795.994725</v>
      </c>
      <c r="DA119" s="303">
        <f t="shared" si="2340"/>
        <v>11704.54386</v>
      </c>
      <c r="DB119" s="303">
        <f t="shared" si="2341"/>
        <v>11282.6819</v>
      </c>
      <c r="DC119" s="303">
        <f t="shared" si="2342"/>
        <v>22987.22577</v>
      </c>
      <c r="DD119" s="303">
        <f t="shared" si="2343"/>
        <v>12595.29918</v>
      </c>
      <c r="DE119" s="303">
        <f t="shared" si="2344"/>
        <v>12102.31235</v>
      </c>
      <c r="DF119" s="303">
        <f t="shared" si="2345"/>
        <v>24697.61152</v>
      </c>
      <c r="DG119" s="303">
        <f t="shared" si="2346"/>
        <v>12735.74099</v>
      </c>
      <c r="DH119" s="303">
        <f t="shared" si="2347"/>
        <v>12270.59999</v>
      </c>
      <c r="DI119" s="303">
        <f t="shared" si="2348"/>
        <v>25006.34098</v>
      </c>
      <c r="DJ119" s="303">
        <f t="shared" si="2349"/>
        <v>3258.591007</v>
      </c>
      <c r="DK119" s="303">
        <f t="shared" si="2350"/>
        <v>3101.308931</v>
      </c>
      <c r="DL119" s="303">
        <f t="shared" si="2351"/>
        <v>6359.899938</v>
      </c>
      <c r="DM119" s="303">
        <f t="shared" si="2352"/>
        <v>1031.197126</v>
      </c>
      <c r="DN119" s="303">
        <f t="shared" si="2353"/>
        <v>987.9180896</v>
      </c>
      <c r="DO119" s="303">
        <f t="shared" si="2354"/>
        <v>2019.115215</v>
      </c>
      <c r="DP119" s="303">
        <f t="shared" si="2355"/>
        <v>10491.88717</v>
      </c>
      <c r="DQ119" s="303">
        <f t="shared" si="2356"/>
        <v>8595.897854</v>
      </c>
      <c r="DR119" s="303">
        <f t="shared" si="2357"/>
        <v>6330.104597</v>
      </c>
      <c r="DS119" s="303">
        <f t="shared" si="2358"/>
        <v>5819.462411</v>
      </c>
      <c r="DT119" s="303">
        <f t="shared" si="2359"/>
        <v>261.0640264</v>
      </c>
      <c r="DU119" s="303">
        <f t="shared" si="2360"/>
        <v>281.8172544</v>
      </c>
      <c r="DV119" s="303">
        <f t="shared" si="2361"/>
        <v>542.8812808</v>
      </c>
      <c r="DW119" s="303">
        <f>I119*DW135/100</f>
        <v>428.984584</v>
      </c>
      <c r="DX119" s="303">
        <f>I119*DX135/100</f>
        <v>1028.679966</v>
      </c>
      <c r="DY119" s="303">
        <f t="shared" ref="DY119:DZ119" si="2380">1.48*CF119/100</f>
        <v>201.6721453</v>
      </c>
      <c r="DZ119" s="303">
        <f t="shared" si="2380"/>
        <v>193.7354105</v>
      </c>
      <c r="EA119" s="303">
        <f t="shared" si="2363"/>
        <v>395.4075557</v>
      </c>
      <c r="EB119" s="303">
        <f t="shared" ref="EB119:EC119" si="2381">19.74*CF119/100</f>
        <v>2689.87037</v>
      </c>
      <c r="EC119" s="303">
        <f t="shared" si="2381"/>
        <v>2584.011488</v>
      </c>
      <c r="ED119" s="303">
        <f t="shared" si="2365"/>
        <v>5273.881858</v>
      </c>
      <c r="EE119" s="303"/>
      <c r="EF119" s="303">
        <f t="shared" si="2366"/>
        <v>42.86797557</v>
      </c>
      <c r="EG119" s="303">
        <f t="shared" si="2367"/>
        <v>32.73447606</v>
      </c>
      <c r="EH119" s="303">
        <f>I119*EH135/100</f>
        <v>211.6722738</v>
      </c>
      <c r="EI119" s="303">
        <f t="shared" si="2368"/>
        <v>58.19462411</v>
      </c>
    </row>
    <row r="120" ht="19.5" customHeight="1">
      <c r="A120" s="39"/>
      <c r="B120" s="40"/>
      <c r="C120" s="53"/>
      <c r="D120" s="353">
        <v>68047.0</v>
      </c>
      <c r="E120" s="352">
        <v>64615.0</v>
      </c>
      <c r="F120" s="352">
        <v>132662.0</v>
      </c>
      <c r="G120" s="328"/>
      <c r="H120" s="328"/>
      <c r="I120" s="329"/>
      <c r="J120" s="352">
        <f t="shared" ref="J120:L120" si="2382">SUM(J117:J119)</f>
        <v>69806.56682</v>
      </c>
      <c r="K120" s="352">
        <f t="shared" si="2382"/>
        <v>66713.94426</v>
      </c>
      <c r="L120" s="352">
        <f t="shared" si="2382"/>
        <v>136520.5111</v>
      </c>
      <c r="M120" s="303"/>
      <c r="N120" s="303"/>
      <c r="O120" s="303"/>
      <c r="P120" s="330">
        <f t="shared" ref="P120:CW120" si="2383">P117+P118+P119</f>
        <v>2601.188433</v>
      </c>
      <c r="Q120" s="330">
        <f t="shared" si="2383"/>
        <v>2585.792357</v>
      </c>
      <c r="R120" s="330">
        <f t="shared" si="2383"/>
        <v>1265.117195</v>
      </c>
      <c r="S120" s="330">
        <f t="shared" si="2383"/>
        <v>1209.06903</v>
      </c>
      <c r="T120" s="330">
        <f t="shared" si="2383"/>
        <v>2474.186225</v>
      </c>
      <c r="U120" s="330">
        <f t="shared" si="2383"/>
        <v>1222.202703</v>
      </c>
      <c r="V120" s="330">
        <f t="shared" si="2383"/>
        <v>1160.56002</v>
      </c>
      <c r="W120" s="330">
        <f t="shared" si="2383"/>
        <v>2382.762723</v>
      </c>
      <c r="X120" s="330">
        <f t="shared" si="2383"/>
        <v>1287.480005</v>
      </c>
      <c r="Y120" s="330">
        <f t="shared" si="2383"/>
        <v>1218.070307</v>
      </c>
      <c r="Z120" s="330">
        <f t="shared" si="2383"/>
        <v>2505.550312</v>
      </c>
      <c r="AA120" s="330">
        <f t="shared" si="2383"/>
        <v>2589.232904</v>
      </c>
      <c r="AB120" s="330">
        <f t="shared" si="2383"/>
        <v>2442.69222</v>
      </c>
      <c r="AC120" s="330">
        <f t="shared" si="2383"/>
        <v>5031.925124</v>
      </c>
      <c r="AD120" s="330">
        <f t="shared" si="2383"/>
        <v>3894.337771</v>
      </c>
      <c r="AE120" s="330">
        <f t="shared" si="2383"/>
        <v>3662.98162</v>
      </c>
      <c r="AF120" s="330">
        <f t="shared" si="2383"/>
        <v>7557.319391</v>
      </c>
      <c r="AG120" s="330">
        <f t="shared" si="2383"/>
        <v>6483.89506</v>
      </c>
      <c r="AH120" s="330">
        <f t="shared" si="2383"/>
        <v>6063.8281</v>
      </c>
      <c r="AI120" s="330">
        <f t="shared" si="2383"/>
        <v>12547.72316</v>
      </c>
      <c r="AJ120" s="330">
        <f t="shared" si="2383"/>
        <v>5196.415055</v>
      </c>
      <c r="AK120" s="330">
        <f t="shared" si="2383"/>
        <v>4845.757793</v>
      </c>
      <c r="AL120" s="330">
        <f t="shared" si="2383"/>
        <v>10042.17285</v>
      </c>
      <c r="AM120" s="330">
        <f t="shared" si="2383"/>
        <v>2538.520876</v>
      </c>
      <c r="AN120" s="330">
        <f t="shared" si="2383"/>
        <v>2333.428344</v>
      </c>
      <c r="AO120" s="330">
        <f t="shared" si="2383"/>
        <v>4871.94922</v>
      </c>
      <c r="AP120" s="330">
        <f t="shared" si="2383"/>
        <v>1251.257127</v>
      </c>
      <c r="AQ120" s="330">
        <f t="shared" si="2383"/>
        <v>1146.531</v>
      </c>
      <c r="AR120" s="330">
        <f t="shared" si="2383"/>
        <v>2397.788127</v>
      </c>
      <c r="AS120" s="330">
        <f t="shared" si="2383"/>
        <v>1243.904424</v>
      </c>
      <c r="AT120" s="330">
        <f t="shared" si="2383"/>
        <v>1140.402078</v>
      </c>
      <c r="AU120" s="330">
        <f t="shared" si="2383"/>
        <v>2384.306502</v>
      </c>
      <c r="AV120" s="330">
        <f t="shared" si="2383"/>
        <v>1240.011816</v>
      </c>
      <c r="AW120" s="330">
        <f t="shared" si="2383"/>
        <v>1139.873723</v>
      </c>
      <c r="AX120" s="330">
        <f t="shared" si="2383"/>
        <v>2379.885539</v>
      </c>
      <c r="AY120" s="330">
        <f t="shared" si="2383"/>
        <v>1237.200488</v>
      </c>
      <c r="AZ120" s="330">
        <f t="shared" si="2383"/>
        <v>1141.670131</v>
      </c>
      <c r="BA120" s="330">
        <f t="shared" si="2383"/>
        <v>2378.870619</v>
      </c>
      <c r="BB120" s="330">
        <f t="shared" si="2383"/>
        <v>1232.010345</v>
      </c>
      <c r="BC120" s="330">
        <f t="shared" si="2383"/>
        <v>1140.719091</v>
      </c>
      <c r="BD120" s="330">
        <f t="shared" si="2383"/>
        <v>2372.729436</v>
      </c>
      <c r="BE120" s="330">
        <f t="shared" si="2383"/>
        <v>1219.034985</v>
      </c>
      <c r="BF120" s="330">
        <f t="shared" si="2383"/>
        <v>1131.314367</v>
      </c>
      <c r="BG120" s="330">
        <f t="shared" si="2383"/>
        <v>2350.349353</v>
      </c>
      <c r="BH120" s="330">
        <f t="shared" si="2383"/>
        <v>13120.03433</v>
      </c>
      <c r="BI120" s="330">
        <f t="shared" si="2383"/>
        <v>12117.82879</v>
      </c>
      <c r="BJ120" s="330">
        <f t="shared" si="2383"/>
        <v>25237.86312</v>
      </c>
      <c r="BK120" s="330">
        <f t="shared" si="2383"/>
        <v>10921.35974</v>
      </c>
      <c r="BL120" s="330">
        <f t="shared" si="2383"/>
        <v>10083.02686</v>
      </c>
      <c r="BM120" s="330">
        <f t="shared" si="2383"/>
        <v>21004.3866</v>
      </c>
      <c r="BN120" s="330">
        <f t="shared" si="2383"/>
        <v>14780</v>
      </c>
      <c r="BO120" s="330">
        <f t="shared" si="2383"/>
        <v>9904</v>
      </c>
      <c r="BP120" s="330">
        <f t="shared" si="2383"/>
        <v>24684</v>
      </c>
      <c r="BQ120" s="330">
        <f t="shared" si="2383"/>
        <v>13030.30178</v>
      </c>
      <c r="BR120" s="330">
        <f t="shared" si="2383"/>
        <v>12371.63434</v>
      </c>
      <c r="BS120" s="330">
        <f t="shared" si="2383"/>
        <v>25401.93612</v>
      </c>
      <c r="BT120" s="330">
        <f t="shared" si="2383"/>
        <v>9384.860966</v>
      </c>
      <c r="BU120" s="330">
        <f t="shared" si="2383"/>
        <v>8691.021991</v>
      </c>
      <c r="BV120" s="330">
        <f t="shared" si="2383"/>
        <v>18075.88296</v>
      </c>
      <c r="BW120" s="330">
        <f t="shared" si="2383"/>
        <v>3581.956002</v>
      </c>
      <c r="BX120" s="330">
        <f t="shared" si="2383"/>
        <v>3322.720807</v>
      </c>
      <c r="BY120" s="330">
        <f t="shared" si="2383"/>
        <v>6904.676809</v>
      </c>
      <c r="BZ120" s="330">
        <f t="shared" si="2383"/>
        <v>3333.694131</v>
      </c>
      <c r="CA120" s="330">
        <f t="shared" si="2383"/>
        <v>3085.911962</v>
      </c>
      <c r="CB120" s="330">
        <f t="shared" si="2383"/>
        <v>6419.606093</v>
      </c>
      <c r="CC120" s="330">
        <f t="shared" si="2383"/>
        <v>6915.650133</v>
      </c>
      <c r="CD120" s="330">
        <f t="shared" si="2383"/>
        <v>6408.632769</v>
      </c>
      <c r="CE120" s="330">
        <f t="shared" si="2383"/>
        <v>13324.2829</v>
      </c>
      <c r="CF120" s="330">
        <f t="shared" si="2383"/>
        <v>50997.81068</v>
      </c>
      <c r="CG120" s="330">
        <f t="shared" si="2383"/>
        <v>49284.77099</v>
      </c>
      <c r="CH120" s="330">
        <f t="shared" si="2383"/>
        <v>100282.5817</v>
      </c>
      <c r="CI120" s="330">
        <f t="shared" si="2383"/>
        <v>23226.97403</v>
      </c>
      <c r="CJ120" s="330">
        <f t="shared" si="2383"/>
        <v>21519.27732</v>
      </c>
      <c r="CK120" s="330">
        <f t="shared" si="2383"/>
        <v>44746.25135</v>
      </c>
      <c r="CL120" s="330">
        <f t="shared" si="2383"/>
        <v>44599.22861</v>
      </c>
      <c r="CM120" s="330">
        <f t="shared" si="2383"/>
        <v>43152.46804</v>
      </c>
      <c r="CN120" s="330">
        <f t="shared" si="2383"/>
        <v>87751.69665</v>
      </c>
      <c r="CO120" s="330">
        <f t="shared" si="2383"/>
        <v>1980.364179</v>
      </c>
      <c r="CP120" s="330">
        <f t="shared" si="2383"/>
        <v>2042.198903</v>
      </c>
      <c r="CQ120" s="330">
        <f t="shared" si="2383"/>
        <v>4022.563083</v>
      </c>
      <c r="CR120" s="330">
        <f t="shared" si="2383"/>
        <v>15090.45074</v>
      </c>
      <c r="CS120" s="330">
        <f t="shared" si="2383"/>
        <v>14458.23143</v>
      </c>
      <c r="CT120" s="330">
        <f t="shared" si="2383"/>
        <v>29548.68216</v>
      </c>
      <c r="CU120" s="330">
        <f t="shared" si="2383"/>
        <v>17580.85466</v>
      </c>
      <c r="CV120" s="330">
        <f t="shared" si="2383"/>
        <v>17399.47971</v>
      </c>
      <c r="CW120" s="330">
        <f t="shared" si="2383"/>
        <v>34980.33436</v>
      </c>
      <c r="CX120" s="330">
        <f>11.84111*J120/100</f>
        <v>8265.872364</v>
      </c>
      <c r="CY120" s="330">
        <f>9.949267*K120/100</f>
        <v>6637.548441</v>
      </c>
      <c r="CZ120" s="330">
        <f t="shared" ref="CZ120:DW120" si="2384">CZ117+CZ118+CZ119</f>
        <v>21755.13911</v>
      </c>
      <c r="DA120" s="330">
        <f t="shared" si="2384"/>
        <v>43804.81225</v>
      </c>
      <c r="DB120" s="330">
        <f t="shared" si="2384"/>
        <v>42479.34339</v>
      </c>
      <c r="DC120" s="330">
        <f t="shared" si="2384"/>
        <v>86284.15564</v>
      </c>
      <c r="DD120" s="330">
        <f t="shared" si="2384"/>
        <v>47138.50638</v>
      </c>
      <c r="DE120" s="330">
        <f t="shared" si="2384"/>
        <v>45565.25535</v>
      </c>
      <c r="DF120" s="330">
        <f t="shared" si="2384"/>
        <v>92703.76173</v>
      </c>
      <c r="DG120" s="330">
        <f t="shared" si="2384"/>
        <v>47664.11655</v>
      </c>
      <c r="DH120" s="330">
        <f t="shared" si="2384"/>
        <v>46198.85903</v>
      </c>
      <c r="DI120" s="330">
        <f t="shared" si="2384"/>
        <v>93862.97558</v>
      </c>
      <c r="DJ120" s="330">
        <f t="shared" si="2384"/>
        <v>12195.43187</v>
      </c>
      <c r="DK120" s="330">
        <f t="shared" si="2384"/>
        <v>11676.44077</v>
      </c>
      <c r="DL120" s="330">
        <f t="shared" si="2384"/>
        <v>23871.87264</v>
      </c>
      <c r="DM120" s="330">
        <f t="shared" si="2384"/>
        <v>3859.304302</v>
      </c>
      <c r="DN120" s="330">
        <f t="shared" si="2384"/>
        <v>3719.515637</v>
      </c>
      <c r="DO120" s="330">
        <f t="shared" si="2384"/>
        <v>7578.819939</v>
      </c>
      <c r="DP120" s="330">
        <f t="shared" si="2384"/>
        <v>39381.17161</v>
      </c>
      <c r="DQ120" s="330">
        <f t="shared" si="2384"/>
        <v>32264.59863</v>
      </c>
      <c r="DR120" s="330">
        <f t="shared" si="2384"/>
        <v>23759.97104</v>
      </c>
      <c r="DS120" s="330">
        <f t="shared" si="2384"/>
        <v>21843.28177</v>
      </c>
      <c r="DT120" s="330">
        <f t="shared" si="2384"/>
        <v>977.0445386</v>
      </c>
      <c r="DU120" s="330">
        <f t="shared" si="2384"/>
        <v>1061.043112</v>
      </c>
      <c r="DV120" s="330">
        <f t="shared" si="2384"/>
        <v>2038.087651</v>
      </c>
      <c r="DW120" s="330">
        <f t="shared" si="2384"/>
        <v>1610.172954</v>
      </c>
      <c r="DX120" s="330">
        <f>SUM(DX117:DX119)</f>
        <v>3861.100657</v>
      </c>
      <c r="DY120" s="330">
        <f t="shared" ref="DY120:ED120" si="2385">DY117+DY118+DY119</f>
        <v>754.7675981</v>
      </c>
      <c r="DZ120" s="330">
        <f t="shared" si="2385"/>
        <v>729.4146106</v>
      </c>
      <c r="EA120" s="330">
        <f t="shared" si="2385"/>
        <v>1484.182209</v>
      </c>
      <c r="EB120" s="330">
        <f t="shared" si="2385"/>
        <v>10066.96783</v>
      </c>
      <c r="EC120" s="330">
        <f t="shared" si="2385"/>
        <v>9728.813793</v>
      </c>
      <c r="ED120" s="330">
        <f t="shared" si="2385"/>
        <v>19795.78162</v>
      </c>
      <c r="EE120" s="330">
        <v>700.0</v>
      </c>
      <c r="EF120" s="330">
        <f>EF117+EF118+EF119</f>
        <v>160.9044278</v>
      </c>
      <c r="EG120" s="330">
        <f t="shared" ref="EG120:EH120" si="2386">SUM(EG117:EG119)</f>
        <v>122.86846</v>
      </c>
      <c r="EH120" s="330">
        <f t="shared" si="2386"/>
        <v>794.5016747</v>
      </c>
      <c r="EI120" s="330">
        <f>EI117+EI118+EI119</f>
        <v>218.4328177</v>
      </c>
    </row>
    <row r="121" ht="19.5" customHeight="1">
      <c r="A121" s="44"/>
      <c r="B121" s="67"/>
      <c r="C121" s="68"/>
      <c r="D121" s="308"/>
      <c r="E121" s="309"/>
      <c r="F121" s="309"/>
      <c r="G121" s="310"/>
      <c r="H121" s="310"/>
      <c r="I121" s="309"/>
      <c r="J121" s="309"/>
      <c r="K121" s="311"/>
      <c r="L121" s="309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  <c r="AA121" s="312"/>
      <c r="AB121" s="312"/>
      <c r="AC121" s="312"/>
      <c r="AD121" s="312"/>
      <c r="AE121" s="312"/>
      <c r="AF121" s="312"/>
      <c r="AG121" s="312"/>
      <c r="AH121" s="312"/>
      <c r="AI121" s="312"/>
      <c r="AJ121" s="312"/>
      <c r="AK121" s="312"/>
      <c r="AL121" s="312"/>
      <c r="AM121" s="312"/>
      <c r="AN121" s="312"/>
      <c r="AO121" s="312"/>
      <c r="AP121" s="312"/>
      <c r="AQ121" s="312"/>
      <c r="AR121" s="312"/>
      <c r="AS121" s="312"/>
      <c r="AT121" s="312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312"/>
      <c r="CP121" s="312"/>
      <c r="CQ121" s="312"/>
      <c r="CR121" s="312"/>
      <c r="CS121" s="312"/>
      <c r="CT121" s="312"/>
      <c r="CU121" s="312"/>
      <c r="CV121" s="312"/>
      <c r="CW121" s="312"/>
      <c r="CX121" s="312"/>
      <c r="CY121" s="312"/>
      <c r="CZ121" s="312"/>
      <c r="DA121" s="312"/>
      <c r="DB121" s="312"/>
      <c r="DC121" s="312"/>
      <c r="DD121" s="312"/>
      <c r="DE121" s="312"/>
      <c r="DF121" s="312"/>
      <c r="DG121" s="312"/>
      <c r="DH121" s="312"/>
      <c r="DI121" s="312"/>
      <c r="DJ121" s="312"/>
      <c r="DK121" s="312"/>
      <c r="DL121" s="312"/>
      <c r="DM121" s="312"/>
      <c r="DN121" s="312"/>
      <c r="DO121" s="312"/>
      <c r="DP121" s="312"/>
      <c r="DQ121" s="312"/>
      <c r="DR121" s="312"/>
      <c r="DS121" s="312"/>
      <c r="DT121" s="312"/>
      <c r="DU121" s="312"/>
      <c r="DV121" s="312"/>
      <c r="DW121" s="312"/>
      <c r="DX121" s="312"/>
      <c r="DY121" s="312"/>
      <c r="DZ121" s="312"/>
      <c r="EA121" s="312"/>
      <c r="EB121" s="312"/>
      <c r="EC121" s="312"/>
      <c r="ED121" s="312"/>
      <c r="EE121" s="312"/>
      <c r="EF121" s="312"/>
      <c r="EG121" s="312"/>
      <c r="EH121" s="312"/>
      <c r="EI121" s="312"/>
    </row>
    <row r="122" ht="14.25" customHeight="1">
      <c r="A122" s="75" t="s">
        <v>132</v>
      </c>
      <c r="B122" s="76" t="s">
        <v>133</v>
      </c>
      <c r="C122" s="77"/>
      <c r="D122" s="313">
        <v>71980.0</v>
      </c>
      <c r="E122" s="314">
        <v>68991.0</v>
      </c>
      <c r="F122" s="314">
        <v>140971.0</v>
      </c>
      <c r="G122" s="315"/>
      <c r="H122" s="315"/>
      <c r="I122" s="316"/>
      <c r="J122" s="314">
        <f t="shared" ref="J122:L122" si="2387">J127+J131</f>
        <v>73841.26677</v>
      </c>
      <c r="K122" s="314">
        <f t="shared" si="2387"/>
        <v>71232.09361</v>
      </c>
      <c r="L122" s="314">
        <f t="shared" si="2387"/>
        <v>145073.3604</v>
      </c>
      <c r="M122" s="320">
        <v>4229.0</v>
      </c>
      <c r="N122" s="346">
        <v>140971.0</v>
      </c>
      <c r="O122" s="296">
        <f>M122/N122*1000</f>
        <v>29.99907782</v>
      </c>
      <c r="P122" s="358">
        <f t="shared" ref="P122:DW122" si="2388">P127+P131</f>
        <v>2764.108295</v>
      </c>
      <c r="Q122" s="358">
        <f t="shared" si="2388"/>
        <v>2747.747918</v>
      </c>
      <c r="R122" s="358">
        <f t="shared" si="2388"/>
        <v>1338.238801</v>
      </c>
      <c r="S122" s="358">
        <f t="shared" si="2388"/>
        <v>1290.952278</v>
      </c>
      <c r="T122" s="358">
        <f t="shared" si="2388"/>
        <v>2629.191079</v>
      </c>
      <c r="U122" s="358">
        <f t="shared" si="2388"/>
        <v>1292.843925</v>
      </c>
      <c r="V122" s="358">
        <f t="shared" si="2388"/>
        <v>1239.158033</v>
      </c>
      <c r="W122" s="358">
        <f t="shared" si="2388"/>
        <v>2532.001959</v>
      </c>
      <c r="X122" s="358">
        <f t="shared" si="2388"/>
        <v>1361.894143</v>
      </c>
      <c r="Y122" s="358">
        <f t="shared" si="2388"/>
        <v>1300.56316</v>
      </c>
      <c r="Z122" s="358">
        <f t="shared" si="2388"/>
        <v>2662.457302</v>
      </c>
      <c r="AA122" s="358">
        <f t="shared" si="2388"/>
        <v>2738.886129</v>
      </c>
      <c r="AB122" s="358">
        <f t="shared" si="2388"/>
        <v>2608.121628</v>
      </c>
      <c r="AC122" s="358">
        <f t="shared" si="2388"/>
        <v>5347.007757</v>
      </c>
      <c r="AD122" s="358">
        <f t="shared" si="2388"/>
        <v>4119.423822</v>
      </c>
      <c r="AE122" s="358">
        <f t="shared" si="2388"/>
        <v>3911.054166</v>
      </c>
      <c r="AF122" s="358">
        <f t="shared" si="2388"/>
        <v>8030.477988</v>
      </c>
      <c r="AG122" s="358">
        <f t="shared" si="2388"/>
        <v>6858.653084</v>
      </c>
      <c r="AH122" s="358">
        <f t="shared" si="2388"/>
        <v>6474.496084</v>
      </c>
      <c r="AI122" s="358">
        <f t="shared" si="2388"/>
        <v>13333.14917</v>
      </c>
      <c r="AJ122" s="358">
        <f t="shared" si="2388"/>
        <v>5496.758941</v>
      </c>
      <c r="AK122" s="358">
        <f t="shared" si="2388"/>
        <v>5173.932924</v>
      </c>
      <c r="AL122" s="358">
        <f t="shared" si="2388"/>
        <v>10670.69187</v>
      </c>
      <c r="AM122" s="358">
        <f t="shared" si="2388"/>
        <v>2685.243033</v>
      </c>
      <c r="AN122" s="358">
        <f t="shared" si="2388"/>
        <v>2491.457942</v>
      </c>
      <c r="AO122" s="358">
        <f t="shared" si="2388"/>
        <v>5176.700974</v>
      </c>
      <c r="AP122" s="358">
        <f t="shared" si="2388"/>
        <v>1323.577645</v>
      </c>
      <c r="AQ122" s="358">
        <f t="shared" si="2388"/>
        <v>1224.178909</v>
      </c>
      <c r="AR122" s="358">
        <f t="shared" si="2388"/>
        <v>2547.756554</v>
      </c>
      <c r="AS122" s="358">
        <f t="shared" si="2388"/>
        <v>1315.799968</v>
      </c>
      <c r="AT122" s="358">
        <f t="shared" si="2388"/>
        <v>1217.634911</v>
      </c>
      <c r="AU122" s="358">
        <f t="shared" si="2388"/>
        <v>2533.434879</v>
      </c>
      <c r="AV122" s="358">
        <f t="shared" si="2388"/>
        <v>1311.682374</v>
      </c>
      <c r="AW122" s="358">
        <f t="shared" si="2388"/>
        <v>1217.070773</v>
      </c>
      <c r="AX122" s="358">
        <f t="shared" si="2388"/>
        <v>2528.753147</v>
      </c>
      <c r="AY122" s="358">
        <f t="shared" si="2388"/>
        <v>1308.708556</v>
      </c>
      <c r="AZ122" s="358">
        <f t="shared" si="2388"/>
        <v>1218.988842</v>
      </c>
      <c r="BA122" s="358">
        <f t="shared" si="2388"/>
        <v>2527.697398</v>
      </c>
      <c r="BB122" s="358">
        <f t="shared" si="2388"/>
        <v>1303.218431</v>
      </c>
      <c r="BC122" s="358">
        <f t="shared" si="2388"/>
        <v>1217.973394</v>
      </c>
      <c r="BD122" s="358">
        <f t="shared" si="2388"/>
        <v>2521.191825</v>
      </c>
      <c r="BE122" s="358">
        <f t="shared" si="2388"/>
        <v>1289.493119</v>
      </c>
      <c r="BF122" s="358">
        <f t="shared" si="2388"/>
        <v>1207.931742</v>
      </c>
      <c r="BG122" s="358">
        <f t="shared" si="2388"/>
        <v>2497.424861</v>
      </c>
      <c r="BH122" s="358">
        <f t="shared" si="2388"/>
        <v>13878.34984</v>
      </c>
      <c r="BI122" s="358">
        <f t="shared" si="2388"/>
        <v>12938.49921</v>
      </c>
      <c r="BJ122" s="358">
        <f t="shared" si="2388"/>
        <v>26816.84904</v>
      </c>
      <c r="BK122" s="358">
        <f t="shared" si="2388"/>
        <v>11552.59562</v>
      </c>
      <c r="BL122" s="358">
        <f t="shared" si="2388"/>
        <v>10765.89192</v>
      </c>
      <c r="BM122" s="358">
        <f t="shared" si="2388"/>
        <v>22318.48753</v>
      </c>
      <c r="BN122" s="358">
        <f t="shared" si="2388"/>
        <v>15285</v>
      </c>
      <c r="BO122" s="358">
        <f t="shared" si="2388"/>
        <v>10431</v>
      </c>
      <c r="BP122" s="358">
        <f t="shared" si="2388"/>
        <v>25716</v>
      </c>
      <c r="BQ122" s="358">
        <f t="shared" si="2388"/>
        <v>13517.04161</v>
      </c>
      <c r="BR122" s="358">
        <f t="shared" si="2388"/>
        <v>12947.28519</v>
      </c>
      <c r="BS122" s="358">
        <f t="shared" si="2388"/>
        <v>26464.3268</v>
      </c>
      <c r="BT122" s="358">
        <f t="shared" si="2388"/>
        <v>9927.289848</v>
      </c>
      <c r="BU122" s="358">
        <f t="shared" si="2388"/>
        <v>9279.614613</v>
      </c>
      <c r="BV122" s="358">
        <f t="shared" si="2388"/>
        <v>19206.90446</v>
      </c>
      <c r="BW122" s="358">
        <f t="shared" si="2388"/>
        <v>3788.986921</v>
      </c>
      <c r="BX122" s="358">
        <f t="shared" si="2388"/>
        <v>3547.749457</v>
      </c>
      <c r="BY122" s="358">
        <f t="shared" si="2388"/>
        <v>7336.736378</v>
      </c>
      <c r="BZ122" s="358">
        <f t="shared" si="2388"/>
        <v>3526.37594</v>
      </c>
      <c r="CA122" s="358">
        <f t="shared" si="2388"/>
        <v>3294.90292</v>
      </c>
      <c r="CB122" s="358">
        <f t="shared" si="2388"/>
        <v>6821.278859</v>
      </c>
      <c r="CC122" s="358">
        <f t="shared" si="2388"/>
        <v>7315.36286</v>
      </c>
      <c r="CD122" s="358">
        <f t="shared" si="2388"/>
        <v>6842.652377</v>
      </c>
      <c r="CE122" s="358">
        <f t="shared" si="2388"/>
        <v>14158.01524</v>
      </c>
      <c r="CF122" s="358">
        <f t="shared" si="2388"/>
        <v>53945.39675</v>
      </c>
      <c r="CG122" s="358">
        <f t="shared" si="2388"/>
        <v>52622.5433</v>
      </c>
      <c r="CH122" s="358">
        <f t="shared" si="2388"/>
        <v>106567.9401</v>
      </c>
      <c r="CI122" s="358">
        <f t="shared" si="2388"/>
        <v>24569.45333</v>
      </c>
      <c r="CJ122" s="358">
        <f t="shared" si="2388"/>
        <v>22976.65343</v>
      </c>
      <c r="CK122" s="358">
        <f t="shared" si="2388"/>
        <v>47546.10676</v>
      </c>
      <c r="CL122" s="358">
        <f t="shared" si="2388"/>
        <v>47176.9876</v>
      </c>
      <c r="CM122" s="358">
        <f t="shared" si="2388"/>
        <v>46074.93496</v>
      </c>
      <c r="CN122" s="358">
        <f t="shared" si="2388"/>
        <v>93251.92256</v>
      </c>
      <c r="CO122" s="358">
        <f t="shared" si="2388"/>
        <v>2094.825836</v>
      </c>
      <c r="CP122" s="358">
        <f t="shared" si="2388"/>
        <v>2180.505216</v>
      </c>
      <c r="CQ122" s="358">
        <f t="shared" si="2388"/>
        <v>4275.331052</v>
      </c>
      <c r="CR122" s="358">
        <f t="shared" si="2388"/>
        <v>15962.65293</v>
      </c>
      <c r="CS122" s="358">
        <f t="shared" si="2388"/>
        <v>15437.40377</v>
      </c>
      <c r="CT122" s="358">
        <f t="shared" si="2388"/>
        <v>31400.0567</v>
      </c>
      <c r="CU122" s="358">
        <f t="shared" si="2388"/>
        <v>18596.99793</v>
      </c>
      <c r="CV122" s="358">
        <f t="shared" si="2388"/>
        <v>18577.84577</v>
      </c>
      <c r="CW122" s="358">
        <f t="shared" si="2388"/>
        <v>37174.8437</v>
      </c>
      <c r="CX122" s="358">
        <f t="shared" si="2388"/>
        <v>9771.00466</v>
      </c>
      <c r="CY122" s="358">
        <f t="shared" si="2388"/>
        <v>8490.795583</v>
      </c>
      <c r="CZ122" s="358">
        <f t="shared" si="2388"/>
        <v>23117.97841</v>
      </c>
      <c r="DA122" s="358">
        <f t="shared" si="2388"/>
        <v>46336.65534</v>
      </c>
      <c r="DB122" s="358">
        <f t="shared" si="2388"/>
        <v>45356.22347</v>
      </c>
      <c r="DC122" s="358">
        <f t="shared" si="2388"/>
        <v>91692.87881</v>
      </c>
      <c r="DD122" s="358">
        <f t="shared" si="2388"/>
        <v>49863.03128</v>
      </c>
      <c r="DE122" s="358">
        <f t="shared" si="2388"/>
        <v>48651.12639</v>
      </c>
      <c r="DF122" s="358">
        <f t="shared" si="2388"/>
        <v>98514.15767</v>
      </c>
      <c r="DG122" s="358">
        <f t="shared" si="2388"/>
        <v>50419.02081</v>
      </c>
      <c r="DH122" s="358">
        <f t="shared" si="2388"/>
        <v>49327.64038</v>
      </c>
      <c r="DI122" s="358">
        <f t="shared" si="2388"/>
        <v>99746.66119</v>
      </c>
      <c r="DJ122" s="358">
        <f t="shared" si="2388"/>
        <v>12900.30693</v>
      </c>
      <c r="DK122" s="358">
        <f t="shared" si="2388"/>
        <v>12467.21853</v>
      </c>
      <c r="DL122" s="358">
        <f t="shared" si="2388"/>
        <v>25367.52547</v>
      </c>
      <c r="DM122" s="358">
        <f t="shared" si="2388"/>
        <v>4082.365478</v>
      </c>
      <c r="DN122" s="358">
        <f t="shared" si="2388"/>
        <v>3971.416905</v>
      </c>
      <c r="DO122" s="358">
        <f t="shared" si="2388"/>
        <v>8053.782382</v>
      </c>
      <c r="DP122" s="358">
        <f t="shared" si="2388"/>
        <v>41848.35564</v>
      </c>
      <c r="DQ122" s="358">
        <f t="shared" si="2388"/>
        <v>34285.93775</v>
      </c>
      <c r="DR122" s="358">
        <f t="shared" si="2388"/>
        <v>25248.50525</v>
      </c>
      <c r="DS122" s="358">
        <f t="shared" si="2388"/>
        <v>23211.73766</v>
      </c>
      <c r="DT122" s="358">
        <f t="shared" si="2388"/>
        <v>1033.516039</v>
      </c>
      <c r="DU122" s="358">
        <f t="shared" si="2388"/>
        <v>1132.901422</v>
      </c>
      <c r="DV122" s="358">
        <f t="shared" si="2388"/>
        <v>2166.41746</v>
      </c>
      <c r="DW122" s="358">
        <f t="shared" si="2388"/>
        <v>1711.022686</v>
      </c>
      <c r="DX122" s="358">
        <f>SUM(DX127,DX131)</f>
        <v>4102.93242</v>
      </c>
      <c r="DY122" s="358">
        <f t="shared" ref="DY122:EI122" si="2389">DY127+DY131</f>
        <v>798.391872</v>
      </c>
      <c r="DZ122" s="358">
        <f t="shared" si="2389"/>
        <v>778.8136408</v>
      </c>
      <c r="EA122" s="358">
        <f t="shared" si="2389"/>
        <v>1577.205513</v>
      </c>
      <c r="EB122" s="358">
        <f t="shared" si="2389"/>
        <v>10648.82132</v>
      </c>
      <c r="EC122" s="358">
        <f t="shared" si="2389"/>
        <v>10387.69005</v>
      </c>
      <c r="ED122" s="358">
        <f t="shared" si="2389"/>
        <v>21036.51137</v>
      </c>
      <c r="EE122" s="358">
        <f t="shared" si="2389"/>
        <v>767</v>
      </c>
      <c r="EF122" s="358">
        <f t="shared" si="2389"/>
        <v>170.9849008</v>
      </c>
      <c r="EG122" s="358">
        <f t="shared" si="2389"/>
        <v>130.5660243</v>
      </c>
      <c r="EH122" s="358">
        <f t="shared" si="2389"/>
        <v>844.2635841</v>
      </c>
      <c r="EI122" s="358">
        <f t="shared" si="2389"/>
        <v>232.1173766</v>
      </c>
    </row>
    <row r="123" ht="14.25" customHeight="1">
      <c r="A123" s="75"/>
      <c r="B123" s="76" t="s">
        <v>133</v>
      </c>
      <c r="C123" s="77"/>
      <c r="D123" s="338"/>
      <c r="E123" s="339"/>
      <c r="F123" s="339"/>
      <c r="G123" s="340"/>
      <c r="H123" s="340"/>
      <c r="I123" s="339"/>
      <c r="J123" s="339"/>
      <c r="K123" s="342"/>
      <c r="L123" s="339"/>
      <c r="M123" s="344"/>
      <c r="N123" s="34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304"/>
      <c r="Z123" s="304"/>
      <c r="AA123" s="304"/>
      <c r="AB123" s="304"/>
      <c r="AC123" s="304"/>
      <c r="AD123" s="304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Q123" s="304"/>
      <c r="AR123" s="304"/>
      <c r="AS123" s="304"/>
      <c r="AT123" s="304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304"/>
      <c r="CU123" s="304"/>
      <c r="CV123" s="304"/>
      <c r="CW123" s="304"/>
      <c r="CX123" s="304"/>
      <c r="CY123" s="304"/>
      <c r="CZ123" s="304"/>
      <c r="DA123" s="304"/>
      <c r="DB123" s="304"/>
      <c r="DC123" s="304"/>
      <c r="DD123" s="304"/>
      <c r="DE123" s="304"/>
      <c r="DF123" s="304"/>
      <c r="DG123" s="304"/>
      <c r="DH123" s="304"/>
      <c r="DI123" s="304"/>
      <c r="DJ123" s="304"/>
      <c r="DK123" s="304"/>
      <c r="DL123" s="304"/>
      <c r="DM123" s="304"/>
      <c r="DN123" s="304"/>
      <c r="DO123" s="304"/>
      <c r="DP123" s="304"/>
      <c r="DQ123" s="304"/>
      <c r="DR123" s="304"/>
      <c r="DS123" s="304"/>
      <c r="DT123" s="304"/>
      <c r="DU123" s="304"/>
      <c r="DV123" s="304"/>
      <c r="DW123" s="304"/>
      <c r="DX123" s="304"/>
      <c r="DY123" s="304"/>
      <c r="DZ123" s="304"/>
      <c r="EA123" s="304"/>
      <c r="EB123" s="304"/>
      <c r="EC123" s="304"/>
      <c r="ED123" s="304"/>
      <c r="EE123" s="304"/>
      <c r="EF123" s="304"/>
      <c r="EG123" s="304"/>
      <c r="EH123" s="304"/>
      <c r="EI123" s="304"/>
    </row>
    <row r="124" ht="18.0" customHeight="1">
      <c r="A124" s="84"/>
      <c r="B124" s="40">
        <v>1.0</v>
      </c>
      <c r="C124" s="53" t="s">
        <v>134</v>
      </c>
      <c r="D124" s="298">
        <v>9221.0</v>
      </c>
      <c r="E124" s="299">
        <v>8868.0</v>
      </c>
      <c r="F124" s="299">
        <v>18089.0</v>
      </c>
      <c r="G124" s="300">
        <f t="shared" ref="G124:I124" si="2390">D124/D132*100</f>
        <v>1.465234643</v>
      </c>
      <c r="H124" s="300">
        <f t="shared" si="2390"/>
        <v>1.45026845</v>
      </c>
      <c r="I124" s="359">
        <f t="shared" si="2390"/>
        <v>1.457859174</v>
      </c>
      <c r="J124" s="298">
        <f t="shared" ref="J124:K124" si="2391">G124*J134/100</f>
        <v>9459.437633</v>
      </c>
      <c r="K124" s="298">
        <f t="shared" si="2391"/>
        <v>9156.066822</v>
      </c>
      <c r="L124" s="147">
        <f t="shared" ref="L124:L126" si="2405">SUM(J124:K124)</f>
        <v>18615.50446</v>
      </c>
      <c r="M124" s="303"/>
      <c r="N124" s="303"/>
      <c r="O124" s="303"/>
      <c r="P124" s="304">
        <f>I124*P134/100</f>
        <v>354.6825584</v>
      </c>
      <c r="Q124" s="304">
        <f>I124*Q134/100</f>
        <v>352.5832412</v>
      </c>
      <c r="R124" s="304">
        <f t="shared" ref="R124:S124" si="2392">G124*R134/100</f>
        <v>171.4351206</v>
      </c>
      <c r="S124" s="304">
        <f t="shared" si="2392"/>
        <v>165.9370759</v>
      </c>
      <c r="T124" s="303">
        <f t="shared" ref="T124:T126" si="2407">R124+S124</f>
        <v>337.3721965</v>
      </c>
      <c r="U124" s="303">
        <f t="shared" ref="U124:V124" si="2393">G124*U134/100</f>
        <v>165.6198088</v>
      </c>
      <c r="V124" s="303">
        <f t="shared" si="2393"/>
        <v>159.2795211</v>
      </c>
      <c r="W124" s="303">
        <f t="shared" ref="W124:W126" si="2409">U124+V124</f>
        <v>324.8993299</v>
      </c>
      <c r="X124" s="304">
        <f t="shared" ref="X124:Y124" si="2394">G124*X134/100</f>
        <v>174.4654889</v>
      </c>
      <c r="Y124" s="304">
        <f t="shared" si="2394"/>
        <v>167.1724442</v>
      </c>
      <c r="Z124" s="303">
        <f t="shared" ref="Z124:Z126" si="2411">X124+Y124</f>
        <v>341.6379331</v>
      </c>
      <c r="AA124" s="303">
        <f t="shared" ref="AA124:AB124" si="2395">G124*AA134/100</f>
        <v>350.8650875</v>
      </c>
      <c r="AB124" s="303">
        <f t="shared" si="2395"/>
        <v>335.2440549</v>
      </c>
      <c r="AC124" s="303">
        <f t="shared" ref="AC124:AC126" si="2413">AA124+AB124</f>
        <v>686.1091424</v>
      </c>
      <c r="AD124" s="303">
        <f t="shared" ref="AD124:AD126" si="2414">$AD$137*J124/100</f>
        <v>527.7189089</v>
      </c>
      <c r="AE124" s="303">
        <f t="shared" ref="AE124:AE126" si="2415">$AE$137*K124/100</f>
        <v>502.7210555</v>
      </c>
      <c r="AF124" s="303">
        <f t="shared" ref="AF124:AF126" si="2416">AD124+AE124</f>
        <v>1030.439964</v>
      </c>
      <c r="AG124" s="303">
        <f t="shared" ref="AG124:AG126" si="2417">$AG$137*J124/100</f>
        <v>878.6279534</v>
      </c>
      <c r="AH124" s="303">
        <f t="shared" ref="AH124:AH126" si="2418">$AH$137*K124/100</f>
        <v>832.2220474</v>
      </c>
      <c r="AI124" s="303">
        <f t="shared" ref="AI124:AI126" si="2419">AG124+AH124</f>
        <v>1710.850001</v>
      </c>
      <c r="AJ124" s="304">
        <f t="shared" ref="AJ124:AJ126" si="2420">$AJ$137*J124/100</f>
        <v>704.1624645</v>
      </c>
      <c r="AK124" s="304">
        <f t="shared" ref="AK124:AK126" si="2421">$AK$137*K124/100</f>
        <v>665.0496032</v>
      </c>
      <c r="AL124" s="303">
        <f t="shared" ref="AL124:AL126" si="2422">AJ124+AK124</f>
        <v>1369.212068</v>
      </c>
      <c r="AM124" s="304">
        <f t="shared" ref="AM124:AM126" si="2423">$AM$137*J124/100</f>
        <v>343.993137</v>
      </c>
      <c r="AN124" s="304">
        <f t="shared" ref="AN124:AN126" si="2424">$AN$137*K124/100</f>
        <v>320.2482792</v>
      </c>
      <c r="AO124" s="304">
        <f t="shared" ref="AO124:AO126" si="2425">AM124+AN124</f>
        <v>664.2414162</v>
      </c>
      <c r="AP124" s="303">
        <f t="shared" ref="AP124:AP126" si="2426">$AP$137*J124/100</f>
        <v>169.5569528</v>
      </c>
      <c r="AQ124" s="303">
        <f t="shared" ref="AQ124:AQ126" si="2427">$AQ$137*K124/100</f>
        <v>157.3541268</v>
      </c>
      <c r="AR124" s="303">
        <f t="shared" ref="AR124:AR126" si="2428">AP124+AQ124</f>
        <v>326.9110797</v>
      </c>
      <c r="AS124" s="303">
        <f t="shared" ref="AS124:AS126" si="2429">$AS$137*J124/100</f>
        <v>168.5605933</v>
      </c>
      <c r="AT124" s="303">
        <f t="shared" ref="AT124:AT126" si="2430">$AT$137*K124/100</f>
        <v>156.5129711</v>
      </c>
      <c r="AU124" s="303">
        <f t="shared" ref="AU124:AU126" si="2431">AS124+AT124</f>
        <v>325.0735644</v>
      </c>
      <c r="AV124" s="303">
        <f t="shared" ref="AV124:AV126" si="2432">$AV$137*J124/100</f>
        <v>168.0331088</v>
      </c>
      <c r="AW124" s="303">
        <f t="shared" ref="AW124:AW126" si="2433">$AW$137*K124/100</f>
        <v>156.4404577</v>
      </c>
      <c r="AX124" s="303">
        <f t="shared" ref="AX124:AX126" si="2434">AV124+AW124</f>
        <v>324.4735665</v>
      </c>
      <c r="AY124" s="303">
        <f t="shared" ref="AY124:AZ124" si="2396">G124*AY134/100</f>
        <v>167.6521478</v>
      </c>
      <c r="AZ124" s="303">
        <f t="shared" si="2396"/>
        <v>156.6870034</v>
      </c>
      <c r="BA124" s="303">
        <f t="shared" ref="BA124:BA126" si="2436">AY124+AZ124</f>
        <v>324.3391511</v>
      </c>
      <c r="BB124" s="303">
        <f t="shared" ref="BB124:BB126" si="2437">$BB$137*J124/100</f>
        <v>166.9488352</v>
      </c>
      <c r="BC124" s="303">
        <f t="shared" ref="BC124:BC126" si="2438">$BC$137*K124/100</f>
        <v>156.5564792</v>
      </c>
      <c r="BD124" s="303">
        <f t="shared" ref="BD124:BD126" si="2439">BB124+BC124</f>
        <v>323.5053144</v>
      </c>
      <c r="BE124" s="303">
        <f t="shared" ref="BE124:BE126" si="2440">$BE$137*J124/100</f>
        <v>165.1905536</v>
      </c>
      <c r="BF124" s="303">
        <f t="shared" ref="BF124:BF126" si="2441">$BF$137*K124/100</f>
        <v>155.2657403</v>
      </c>
      <c r="BG124" s="303">
        <f t="shared" ref="BG124:BG126" si="2442">BE124+BF124</f>
        <v>320.4562939</v>
      </c>
      <c r="BH124" s="303">
        <f t="shared" ref="BH124:BH126" si="2443">$BH$137*J124/100</f>
        <v>1777.886411</v>
      </c>
      <c r="BI124" s="303">
        <f t="shared" ref="BI124:BI126" si="2444">$BI$137*K124/100</f>
        <v>1663.095345</v>
      </c>
      <c r="BJ124" s="303">
        <f t="shared" ref="BJ124:BJ126" si="2445">BH124+BI124</f>
        <v>3440.981756</v>
      </c>
      <c r="BK124" s="304">
        <f t="shared" ref="BK124:BK126" si="2446">$BK$137*J124/100</f>
        <v>1479.945598</v>
      </c>
      <c r="BL124" s="304">
        <f t="shared" ref="BL124:BL126" si="2447">$BL$137*K124/100</f>
        <v>1383.831652</v>
      </c>
      <c r="BM124" s="304">
        <f t="shared" ref="BM124:BM126" si="2448">BK124+BL124</f>
        <v>2863.777251</v>
      </c>
      <c r="BN124" s="303">
        <v>1965.0</v>
      </c>
      <c r="BO124" s="303">
        <v>1576.0</v>
      </c>
      <c r="BP124" s="303">
        <f t="shared" ref="BP124:BP126" si="2449">BN124+BO124</f>
        <v>3541</v>
      </c>
      <c r="BQ124" s="303">
        <f t="shared" ref="BQ124:BQ126" si="2450">D124/F124*BS124</f>
        <v>1857.589043</v>
      </c>
      <c r="BR124" s="303">
        <f t="shared" ref="BR124:BR126" si="2451">E124/F124*BS124</f>
        <v>1786.476481</v>
      </c>
      <c r="BS124" s="303">
        <f t="shared" ref="BS124:BS126" si="2452">BP124/F124*L124</f>
        <v>3644.065525</v>
      </c>
      <c r="BT124" s="303">
        <f t="shared" ref="BT124:BU124" si="2397">G124*BT134/100</f>
        <v>1271.735756</v>
      </c>
      <c r="BU124" s="303">
        <f t="shared" si="2397"/>
        <v>1192.787789</v>
      </c>
      <c r="BV124" s="303">
        <f t="shared" ref="BV124:BV126" si="2454">BT124+BU124</f>
        <v>2464.523545</v>
      </c>
      <c r="BW124" s="303">
        <f t="shared" ref="BW124:BX124" si="2398">G124*BW134/100</f>
        <v>485.38828</v>
      </c>
      <c r="BX124" s="303">
        <f t="shared" si="2398"/>
        <v>456.0224115</v>
      </c>
      <c r="BY124" s="303">
        <f t="shared" ref="BY124:BY126" si="2456">BW124+BX124</f>
        <v>941.4106915</v>
      </c>
      <c r="BZ124" s="303">
        <f t="shared" ref="BZ124:CA124" si="2399">G124*BZ134/100</f>
        <v>451.7464926</v>
      </c>
      <c r="CA124" s="303">
        <f t="shared" si="2399"/>
        <v>423.5218955</v>
      </c>
      <c r="CB124" s="303">
        <f t="shared" ref="CB124:CB126" si="2458">BZ124+CA124</f>
        <v>875.2683881</v>
      </c>
      <c r="CC124" s="303">
        <f t="shared" ref="CC124:CD124" si="2400">G124*CC134/100</f>
        <v>937.1347727</v>
      </c>
      <c r="CD124" s="303">
        <f t="shared" si="2400"/>
        <v>879.5443069</v>
      </c>
      <c r="CE124" s="303">
        <f t="shared" ref="CE124:CE126" si="2460">CC124+CD124</f>
        <v>1816.67908</v>
      </c>
      <c r="CF124" s="303">
        <f t="shared" ref="CF124:CF126" si="2461">$CF$137*J124/100</f>
        <v>6910.676625</v>
      </c>
      <c r="CG124" s="303">
        <f t="shared" ref="CG124:CG126" si="2462">$CG$137*K124/100</f>
        <v>6764.023046</v>
      </c>
      <c r="CH124" s="303">
        <f t="shared" ref="CH124:CH126" si="2463">CF124+CG124</f>
        <v>13674.69967</v>
      </c>
      <c r="CI124" s="303">
        <f t="shared" ref="CI124:CI126" si="2464">$CI$137*J124/100</f>
        <v>3147.470536</v>
      </c>
      <c r="CJ124" s="303">
        <f t="shared" ref="CJ124:CJ126" si="2465">$CJ$137*K124/100</f>
        <v>2953.384683</v>
      </c>
      <c r="CK124" s="303">
        <f t="shared" ref="CK124:CK126" si="2466">CI124+CJ124</f>
        <v>6100.855218</v>
      </c>
      <c r="CL124" s="303">
        <f t="shared" ref="CL124:CL126" si="2467">$CL$137*J124/100</f>
        <v>6043.609373</v>
      </c>
      <c r="CM124" s="303">
        <f t="shared" ref="CM124:CM126" si="2468">$CM$137*K124/100</f>
        <v>5922.403259</v>
      </c>
      <c r="CN124" s="303">
        <f t="shared" ref="CN124:CN126" si="2469">CL124+CM124</f>
        <v>11966.01263</v>
      </c>
      <c r="CO124" s="303">
        <f t="shared" ref="CO124:CO126" si="2470">$CO$137*J124/100</f>
        <v>268.3577248</v>
      </c>
      <c r="CP124" s="303">
        <f t="shared" ref="CP124:CP126" si="2471">$CP$137*K124/100</f>
        <v>280.2788807</v>
      </c>
      <c r="CQ124" s="303">
        <f t="shared" ref="CQ124:CQ126" si="2472">CO124+CP124</f>
        <v>548.6366054</v>
      </c>
      <c r="CR124" s="303">
        <f t="shared" ref="CR124:CR126" si="2473">$CR$137*J124/100</f>
        <v>2044.896119</v>
      </c>
      <c r="CS124" s="303">
        <f t="shared" ref="CS124:CS126" si="2474">$CS$137*K124/100</f>
        <v>1984.300802</v>
      </c>
      <c r="CT124" s="303">
        <f t="shared" ref="CT124:CT126" si="2475">CR124+CS124</f>
        <v>4029.196921</v>
      </c>
      <c r="CU124" s="303">
        <f t="shared" ref="CU124:CU126" si="2476">$CU$137*J124/100</f>
        <v>2382.368962</v>
      </c>
      <c r="CV124" s="303">
        <f t="shared" ref="CV124:CV126" si="2477">$CV$137*K124/100</f>
        <v>2387.968522</v>
      </c>
      <c r="CW124" s="303">
        <f t="shared" ref="CW124:CW126" si="2478">CU124+CV124</f>
        <v>4770.337484</v>
      </c>
      <c r="CX124" s="303">
        <f t="shared" ref="CX124:CX126" si="2479">$CX$137*J124/100</f>
        <v>1508.693502</v>
      </c>
      <c r="CY124" s="303">
        <f t="shared" ref="CY124:CY126" si="2480">$CY$137*K124/100</f>
        <v>1457.751835</v>
      </c>
      <c r="CZ124" s="303">
        <f t="shared" ref="CZ124:CZ126" si="2481">CX124+CY124</f>
        <v>2966.445337</v>
      </c>
      <c r="DA124" s="303">
        <f t="shared" ref="DA124:DA126" si="2482">$DA$137*J124/100</f>
        <v>5935.958584</v>
      </c>
      <c r="DB124" s="303">
        <f t="shared" ref="DB124:DB126" si="2483">$DB$137*K124/100</f>
        <v>5830.021159</v>
      </c>
      <c r="DC124" s="303">
        <f t="shared" ref="DC124:DC126" si="2484">DA124+DB124</f>
        <v>11765.97974</v>
      </c>
      <c r="DD124" s="303">
        <f t="shared" ref="DD124:DD126" si="2485">$DD$137*J124/100</f>
        <v>6387.705076</v>
      </c>
      <c r="DE124" s="303">
        <f t="shared" ref="DE124:DE126" si="2486">$DE$137*K124/100</f>
        <v>6253.543054</v>
      </c>
      <c r="DF124" s="303">
        <f t="shared" ref="DF124:DF126" si="2487">DD124+DE124</f>
        <v>12641.24813</v>
      </c>
      <c r="DG124" s="303">
        <f t="shared" ref="DG124:DG126" si="2488">$DG$137*J124/100</f>
        <v>6458.930132</v>
      </c>
      <c r="DH124" s="303">
        <f t="shared" ref="DH124:DH126" si="2489">$DH$137*K124/100</f>
        <v>6340.501151</v>
      </c>
      <c r="DI124" s="303">
        <f t="shared" ref="DI124:DI126" si="2490">DG124+DH124</f>
        <v>12799.43128</v>
      </c>
      <c r="DJ124" s="303">
        <f t="shared" ref="DJ124:DJ126" si="2491">$DJ$137*J124/100</f>
        <v>1652.594196</v>
      </c>
      <c r="DK124" s="303">
        <f t="shared" ref="DK124:DK126" si="2492">$DK$137*K124/100</f>
        <v>1602.517632</v>
      </c>
      <c r="DL124" s="303">
        <f t="shared" ref="DL124:DL126" si="2493">DJ124+DK124</f>
        <v>3255.111828</v>
      </c>
      <c r="DM124" s="303">
        <f t="shared" ref="DM124:DM126" si="2494">$DM$137*J124/100</f>
        <v>522.9715486</v>
      </c>
      <c r="DN124" s="303">
        <f t="shared" ref="DN124:DN126" si="2495">$DN$137*K124/100</f>
        <v>510.4799918</v>
      </c>
      <c r="DO124" s="303">
        <f t="shared" ref="DO124:DO126" si="2496">DM124+DN124</f>
        <v>1033.45154</v>
      </c>
      <c r="DP124" s="303">
        <f t="shared" ref="DP124:DP126" si="2497">$DP$137*L124/100</f>
        <v>5369.891818</v>
      </c>
      <c r="DQ124" s="303">
        <f t="shared" ref="DQ124:DQ126" si="2498">$DQ$137*L124/100</f>
        <v>4399.498469</v>
      </c>
      <c r="DR124" s="303">
        <f t="shared" ref="DR124:DR126" si="2499">$DR$137*L124/100</f>
        <v>3239.83439</v>
      </c>
      <c r="DS124" s="303">
        <f t="shared" ref="DS124:DS126" si="2500">16*L124/100</f>
        <v>2978.480713</v>
      </c>
      <c r="DT124" s="303">
        <f t="shared" ref="DT124:DT126" si="2501">$DT$137*J124/100</f>
        <v>132.3986023</v>
      </c>
      <c r="DU124" s="303">
        <f t="shared" ref="DU124:DU126" si="2502">$DU$137*K124/100</f>
        <v>145.6214551</v>
      </c>
      <c r="DV124" s="303">
        <f t="shared" ref="DV124:DV126" si="2503">DT124+DU124</f>
        <v>278.0200574</v>
      </c>
      <c r="DW124" s="303">
        <f>I124*DW135/100</f>
        <v>219.5535916</v>
      </c>
      <c r="DX124" s="303">
        <f>I124*DX135/100</f>
        <v>526.4766834</v>
      </c>
      <c r="DY124" s="303">
        <f t="shared" ref="DY124:DZ124" si="2401">1.48*CF124/100</f>
        <v>102.2780141</v>
      </c>
      <c r="DZ124" s="303">
        <f t="shared" si="2401"/>
        <v>100.1075411</v>
      </c>
      <c r="EA124" s="303">
        <f t="shared" ref="EA124:EA126" si="2505">DY124+DZ124</f>
        <v>202.3855551</v>
      </c>
      <c r="EB124" s="303">
        <f t="shared" ref="EB124:EC124" si="2402">19.74*CF124/100</f>
        <v>1364.167566</v>
      </c>
      <c r="EC124" s="303">
        <f t="shared" si="2402"/>
        <v>1335.218149</v>
      </c>
      <c r="ED124" s="303">
        <f t="shared" ref="ED124:ED126" si="2507">EB124+EC124</f>
        <v>2699.385715</v>
      </c>
      <c r="EE124" s="303"/>
      <c r="EF124" s="303">
        <f t="shared" ref="EF124:EF126" si="2508">$EF$137*L124/100</f>
        <v>21.9404181</v>
      </c>
      <c r="EG124" s="303">
        <f t="shared" ref="EG124:EG126" si="2509">L124*0.09/100</f>
        <v>16.75395401</v>
      </c>
      <c r="EH124" s="303">
        <f>I124*EH135/100</f>
        <v>108.3335152</v>
      </c>
      <c r="EI124" s="303">
        <f t="shared" ref="EI124:EI126" si="2510">0.0016*L124</f>
        <v>29.78480713</v>
      </c>
    </row>
    <row r="125" ht="14.25" customHeight="1">
      <c r="A125" s="39"/>
      <c r="B125" s="40">
        <v>2.0</v>
      </c>
      <c r="C125" s="53" t="s">
        <v>135</v>
      </c>
      <c r="D125" s="298">
        <v>21595.0</v>
      </c>
      <c r="E125" s="299">
        <v>21027.0</v>
      </c>
      <c r="F125" s="299">
        <v>42622.0</v>
      </c>
      <c r="G125" s="300">
        <f t="shared" ref="G125:I125" si="2403">D125/D132*100</f>
        <v>3.431487052</v>
      </c>
      <c r="H125" s="300">
        <f t="shared" si="2403"/>
        <v>3.438745456</v>
      </c>
      <c r="I125" s="359">
        <f t="shared" si="2403"/>
        <v>3.435064056</v>
      </c>
      <c r="J125" s="298">
        <f t="shared" ref="J125:K125" si="2404">G125*J134/100</f>
        <v>22153.40589</v>
      </c>
      <c r="K125" s="298">
        <f t="shared" si="2404"/>
        <v>21710.03801</v>
      </c>
      <c r="L125" s="147">
        <f t="shared" si="2405"/>
        <v>43863.4439</v>
      </c>
      <c r="M125" s="303"/>
      <c r="N125" s="303"/>
      <c r="O125" s="303"/>
      <c r="P125" s="304">
        <f>I125*P134/100</f>
        <v>835.7167342</v>
      </c>
      <c r="Q125" s="304">
        <f>I125*Q134/100</f>
        <v>830.7702419</v>
      </c>
      <c r="R125" s="304">
        <f t="shared" ref="R125:S125" si="2406">G125*R134/100</f>
        <v>401.4902321</v>
      </c>
      <c r="S125" s="304">
        <f t="shared" si="2406"/>
        <v>393.4549948</v>
      </c>
      <c r="T125" s="303">
        <f t="shared" si="2407"/>
        <v>794.9452269</v>
      </c>
      <c r="U125" s="303">
        <f t="shared" ref="U125:V125" si="2408">G125*U134/100</f>
        <v>387.8711387</v>
      </c>
      <c r="V125" s="303">
        <f t="shared" si="2408"/>
        <v>377.6692028</v>
      </c>
      <c r="W125" s="303">
        <f t="shared" si="2409"/>
        <v>765.5403415</v>
      </c>
      <c r="X125" s="304">
        <f t="shared" ref="X125:Y125" si="2410">G125*X134/100</f>
        <v>408.5871633</v>
      </c>
      <c r="Y125" s="304">
        <f t="shared" si="2410"/>
        <v>396.3841887</v>
      </c>
      <c r="Z125" s="303">
        <f t="shared" si="2411"/>
        <v>804.9713519</v>
      </c>
      <c r="AA125" s="303">
        <f t="shared" ref="AA125:AB125" si="2412">G125*AA134/100</f>
        <v>821.7038894</v>
      </c>
      <c r="AB125" s="303">
        <f t="shared" si="2412"/>
        <v>794.9003995</v>
      </c>
      <c r="AC125" s="303">
        <f t="shared" si="2413"/>
        <v>1616.604289</v>
      </c>
      <c r="AD125" s="303">
        <f t="shared" si="2414"/>
        <v>1235.884377</v>
      </c>
      <c r="AE125" s="303">
        <f t="shared" si="2415"/>
        <v>1192.006725</v>
      </c>
      <c r="AF125" s="303">
        <f t="shared" si="2416"/>
        <v>2427.891101</v>
      </c>
      <c r="AG125" s="303">
        <f t="shared" si="2417"/>
        <v>2057.691211</v>
      </c>
      <c r="AH125" s="303">
        <f t="shared" si="2418"/>
        <v>1973.289692</v>
      </c>
      <c r="AI125" s="303">
        <f t="shared" si="2419"/>
        <v>4030.980903</v>
      </c>
      <c r="AJ125" s="304">
        <f t="shared" si="2420"/>
        <v>1649.104047</v>
      </c>
      <c r="AK125" s="304">
        <f t="shared" si="2421"/>
        <v>1576.905504</v>
      </c>
      <c r="AL125" s="303">
        <f t="shared" si="2422"/>
        <v>3226.009551</v>
      </c>
      <c r="AM125" s="304">
        <f t="shared" si="2423"/>
        <v>805.6102152</v>
      </c>
      <c r="AN125" s="304">
        <f t="shared" si="2424"/>
        <v>759.3437715</v>
      </c>
      <c r="AO125" s="304">
        <f t="shared" si="2425"/>
        <v>1564.953987</v>
      </c>
      <c r="AP125" s="303">
        <f t="shared" si="2426"/>
        <v>397.0916816</v>
      </c>
      <c r="AQ125" s="303">
        <f t="shared" si="2427"/>
        <v>373.1038819</v>
      </c>
      <c r="AR125" s="303">
        <f t="shared" si="2428"/>
        <v>770.1955636</v>
      </c>
      <c r="AS125" s="303">
        <f t="shared" si="2429"/>
        <v>394.7582704</v>
      </c>
      <c r="AT125" s="303">
        <f t="shared" si="2430"/>
        <v>371.1094096</v>
      </c>
      <c r="AU125" s="303">
        <f t="shared" si="2431"/>
        <v>765.86768</v>
      </c>
      <c r="AV125" s="303">
        <f t="shared" si="2432"/>
        <v>393.5229351</v>
      </c>
      <c r="AW125" s="303">
        <f t="shared" si="2433"/>
        <v>370.9374723</v>
      </c>
      <c r="AX125" s="303">
        <f t="shared" si="2434"/>
        <v>764.4604074</v>
      </c>
      <c r="AY125" s="303">
        <f t="shared" ref="AY125:AZ125" si="2435">G125*AY134/100</f>
        <v>392.6307485</v>
      </c>
      <c r="AZ125" s="303">
        <f t="shared" si="2435"/>
        <v>371.522059</v>
      </c>
      <c r="BA125" s="303">
        <f t="shared" si="2436"/>
        <v>764.1528075</v>
      </c>
      <c r="BB125" s="303">
        <f t="shared" si="2437"/>
        <v>390.9836347</v>
      </c>
      <c r="BC125" s="303">
        <f t="shared" si="2438"/>
        <v>371.2125719</v>
      </c>
      <c r="BD125" s="303">
        <f t="shared" si="2439"/>
        <v>762.1962066</v>
      </c>
      <c r="BE125" s="303">
        <f t="shared" si="2440"/>
        <v>386.8658502</v>
      </c>
      <c r="BF125" s="303">
        <f t="shared" si="2441"/>
        <v>368.1520885</v>
      </c>
      <c r="BG125" s="303">
        <f t="shared" si="2442"/>
        <v>755.0179387</v>
      </c>
      <c r="BH125" s="303">
        <f t="shared" si="2443"/>
        <v>4163.697759</v>
      </c>
      <c r="BI125" s="303">
        <f t="shared" si="2444"/>
        <v>3943.381351</v>
      </c>
      <c r="BJ125" s="303">
        <f t="shared" si="2445"/>
        <v>8107.07911</v>
      </c>
      <c r="BK125" s="304">
        <f t="shared" si="2446"/>
        <v>3465.939182</v>
      </c>
      <c r="BL125" s="304">
        <f t="shared" si="2447"/>
        <v>3281.216526</v>
      </c>
      <c r="BM125" s="304">
        <f t="shared" si="2448"/>
        <v>6747.155708</v>
      </c>
      <c r="BN125" s="303">
        <v>4046.0</v>
      </c>
      <c r="BO125" s="303">
        <v>3166.0</v>
      </c>
      <c r="BP125" s="303">
        <f t="shared" si="2449"/>
        <v>7212</v>
      </c>
      <c r="BQ125" s="303">
        <f t="shared" si="2450"/>
        <v>3760.48624</v>
      </c>
      <c r="BR125" s="303">
        <f t="shared" si="2451"/>
        <v>3661.576484</v>
      </c>
      <c r="BS125" s="303">
        <f t="shared" si="2452"/>
        <v>7422.062723</v>
      </c>
      <c r="BT125" s="303">
        <f t="shared" ref="BT125:BU125" si="2453">G125*BT134/100</f>
        <v>2978.324872</v>
      </c>
      <c r="BU125" s="303">
        <f t="shared" si="2453"/>
        <v>2828.230587</v>
      </c>
      <c r="BV125" s="303">
        <f t="shared" si="2454"/>
        <v>5806.555459</v>
      </c>
      <c r="BW125" s="303">
        <f t="shared" ref="BW125:BX125" si="2455">G125*BW134/100</f>
        <v>1136.748716</v>
      </c>
      <c r="BX125" s="303">
        <f t="shared" si="2455"/>
        <v>1081.279121</v>
      </c>
      <c r="BY125" s="303">
        <f t="shared" si="2456"/>
        <v>2218.027837</v>
      </c>
      <c r="BZ125" s="303">
        <f t="shared" ref="BZ125:CA125" si="2457">G125*BZ134/100</f>
        <v>1057.961773</v>
      </c>
      <c r="CA125" s="303">
        <f t="shared" si="2457"/>
        <v>1004.216835</v>
      </c>
      <c r="CB125" s="303">
        <f t="shared" si="2458"/>
        <v>2062.178608</v>
      </c>
      <c r="CC125" s="303">
        <f t="shared" ref="CC125:CD125" si="2459">G125*CC134/100</f>
        <v>2194.710489</v>
      </c>
      <c r="CD125" s="303">
        <f t="shared" si="2459"/>
        <v>2085.495956</v>
      </c>
      <c r="CE125" s="303">
        <f t="shared" si="2460"/>
        <v>4280.206445</v>
      </c>
      <c r="CF125" s="303">
        <f t="shared" si="2461"/>
        <v>16184.36848</v>
      </c>
      <c r="CG125" s="303">
        <f t="shared" si="2462"/>
        <v>16038.24003</v>
      </c>
      <c r="CH125" s="303">
        <f t="shared" si="2463"/>
        <v>32222.60851</v>
      </c>
      <c r="CI125" s="303">
        <f t="shared" si="2464"/>
        <v>7371.177336</v>
      </c>
      <c r="CJ125" s="303">
        <f t="shared" si="2465"/>
        <v>7002.798796</v>
      </c>
      <c r="CK125" s="303">
        <f t="shared" si="2466"/>
        <v>14373.97613</v>
      </c>
      <c r="CL125" s="303">
        <f t="shared" si="2467"/>
        <v>14153.7517</v>
      </c>
      <c r="CM125" s="303">
        <f t="shared" si="2468"/>
        <v>14042.66727</v>
      </c>
      <c r="CN125" s="303">
        <f t="shared" si="2469"/>
        <v>28196.41897</v>
      </c>
      <c r="CO125" s="303">
        <f t="shared" si="2470"/>
        <v>628.4768536</v>
      </c>
      <c r="CP125" s="303">
        <f t="shared" si="2471"/>
        <v>664.5719468</v>
      </c>
      <c r="CQ125" s="303">
        <f t="shared" si="2472"/>
        <v>1293.0488</v>
      </c>
      <c r="CR125" s="303">
        <f t="shared" si="2473"/>
        <v>4789.017644</v>
      </c>
      <c r="CS125" s="303">
        <f t="shared" si="2474"/>
        <v>4704.994695</v>
      </c>
      <c r="CT125" s="303">
        <f t="shared" si="2475"/>
        <v>9494.012339</v>
      </c>
      <c r="CU125" s="303">
        <f t="shared" si="2476"/>
        <v>5579.357742</v>
      </c>
      <c r="CV125" s="303">
        <f t="shared" si="2477"/>
        <v>5662.135105</v>
      </c>
      <c r="CW125" s="303">
        <f t="shared" si="2478"/>
        <v>11241.49285</v>
      </c>
      <c r="CX125" s="303">
        <f t="shared" si="2479"/>
        <v>3533.264958</v>
      </c>
      <c r="CY125" s="303">
        <f t="shared" si="2480"/>
        <v>3456.489382</v>
      </c>
      <c r="CZ125" s="303">
        <f t="shared" si="2481"/>
        <v>6989.75434</v>
      </c>
      <c r="DA125" s="303">
        <f t="shared" si="2482"/>
        <v>13901.64034</v>
      </c>
      <c r="DB125" s="303">
        <f t="shared" si="2483"/>
        <v>13823.61918</v>
      </c>
      <c r="DC125" s="303">
        <f t="shared" si="2484"/>
        <v>27725.25953</v>
      </c>
      <c r="DD125" s="303">
        <f t="shared" si="2485"/>
        <v>14959.60212</v>
      </c>
      <c r="DE125" s="303">
        <f t="shared" si="2486"/>
        <v>14827.83602</v>
      </c>
      <c r="DF125" s="303">
        <f t="shared" si="2487"/>
        <v>29787.43813</v>
      </c>
      <c r="DG125" s="303">
        <f t="shared" si="2488"/>
        <v>15126.4067</v>
      </c>
      <c r="DH125" s="303">
        <f t="shared" si="2489"/>
        <v>15034.02319</v>
      </c>
      <c r="DI125" s="303">
        <f t="shared" si="2490"/>
        <v>30160.4299</v>
      </c>
      <c r="DJ125" s="303">
        <f t="shared" si="2491"/>
        <v>3870.271301</v>
      </c>
      <c r="DK125" s="303">
        <f t="shared" si="2492"/>
        <v>3799.744954</v>
      </c>
      <c r="DL125" s="303">
        <f t="shared" si="2493"/>
        <v>7670.016255</v>
      </c>
      <c r="DM125" s="303">
        <f t="shared" si="2494"/>
        <v>1224.766359</v>
      </c>
      <c r="DN125" s="303">
        <f t="shared" si="2495"/>
        <v>1210.404013</v>
      </c>
      <c r="DO125" s="303">
        <f t="shared" si="2496"/>
        <v>2435.170371</v>
      </c>
      <c r="DP125" s="303">
        <f t="shared" si="2497"/>
        <v>12652.99842</v>
      </c>
      <c r="DQ125" s="303">
        <f t="shared" si="2498"/>
        <v>10366.47461</v>
      </c>
      <c r="DR125" s="303">
        <f t="shared" si="2499"/>
        <v>7633.974913</v>
      </c>
      <c r="DS125" s="303">
        <f t="shared" si="2500"/>
        <v>7018.151024</v>
      </c>
      <c r="DT125" s="303">
        <f t="shared" si="2501"/>
        <v>310.06917</v>
      </c>
      <c r="DU125" s="303">
        <f t="shared" si="2502"/>
        <v>345.2844312</v>
      </c>
      <c r="DV125" s="303">
        <f t="shared" si="2503"/>
        <v>655.3536012</v>
      </c>
      <c r="DW125" s="303">
        <f>I125*DW135/100</f>
        <v>517.3206468</v>
      </c>
      <c r="DX125" s="303">
        <f>I125*DX135/100</f>
        <v>1240.504682</v>
      </c>
      <c r="DY125" s="303">
        <f t="shared" ref="DY125:DZ125" si="2504">1.48*CF125/100</f>
        <v>239.5286534</v>
      </c>
      <c r="DZ125" s="303">
        <f t="shared" si="2504"/>
        <v>237.3659524</v>
      </c>
      <c r="EA125" s="303">
        <f t="shared" si="2505"/>
        <v>476.8946059</v>
      </c>
      <c r="EB125" s="303">
        <f t="shared" ref="EB125:EC125" si="2506">19.74*CF125/100</f>
        <v>3194.794337</v>
      </c>
      <c r="EC125" s="303">
        <f t="shared" si="2506"/>
        <v>3165.948582</v>
      </c>
      <c r="ED125" s="303">
        <f t="shared" si="2507"/>
        <v>6360.742919</v>
      </c>
      <c r="EE125" s="303"/>
      <c r="EF125" s="303">
        <f t="shared" si="2508"/>
        <v>51.69788983</v>
      </c>
      <c r="EG125" s="303">
        <f t="shared" si="2509"/>
        <v>39.47709951</v>
      </c>
      <c r="EH125" s="303">
        <f>I125*EH135/100</f>
        <v>255.25961</v>
      </c>
      <c r="EI125" s="303">
        <f t="shared" si="2510"/>
        <v>70.18151024</v>
      </c>
    </row>
    <row r="126" ht="14.25" customHeight="1">
      <c r="A126" s="39"/>
      <c r="B126" s="40">
        <v>3.0</v>
      </c>
      <c r="C126" s="53" t="s">
        <v>136</v>
      </c>
      <c r="D126" s="298">
        <v>16785.0</v>
      </c>
      <c r="E126" s="299">
        <v>16330.0</v>
      </c>
      <c r="F126" s="299">
        <v>33115.0</v>
      </c>
      <c r="G126" s="300">
        <f t="shared" ref="G126:I126" si="2511">D126/D132*100</f>
        <v>2.667168797</v>
      </c>
      <c r="H126" s="300">
        <f t="shared" si="2511"/>
        <v>2.670600337</v>
      </c>
      <c r="I126" s="359">
        <f t="shared" si="2511"/>
        <v>2.668859889</v>
      </c>
      <c r="J126" s="298">
        <f t="shared" ref="J126:K126" si="2512">G126*J134/100</f>
        <v>17219.02838</v>
      </c>
      <c r="K126" s="298">
        <f t="shared" si="2512"/>
        <v>16860.46134</v>
      </c>
      <c r="L126" s="360">
        <f t="shared" si="2405"/>
        <v>34079.48972</v>
      </c>
      <c r="M126" s="303"/>
      <c r="N126" s="303"/>
      <c r="O126" s="303"/>
      <c r="P126" s="304">
        <f>I126*P134/100</f>
        <v>649.3069225</v>
      </c>
      <c r="Q126" s="304">
        <f>I126*Q134/100</f>
        <v>645.4637643</v>
      </c>
      <c r="R126" s="304">
        <f t="shared" ref="R126:S126" si="2513">G126*R134/100</f>
        <v>312.0636048</v>
      </c>
      <c r="S126" s="304">
        <f t="shared" si="2513"/>
        <v>305.5652288</v>
      </c>
      <c r="T126" s="303">
        <f t="shared" si="2407"/>
        <v>617.6288336</v>
      </c>
      <c r="U126" s="303">
        <f t="shared" ref="U126:V126" si="2514">G126*U134/100</f>
        <v>301.477984</v>
      </c>
      <c r="V126" s="303">
        <f t="shared" si="2514"/>
        <v>293.3056585</v>
      </c>
      <c r="W126" s="303">
        <f t="shared" si="2409"/>
        <v>594.7836425</v>
      </c>
      <c r="X126" s="304">
        <f t="shared" ref="X126:Y126" si="2515">G126*X134/100</f>
        <v>317.5797886</v>
      </c>
      <c r="Y126" s="304">
        <f t="shared" si="2515"/>
        <v>307.8401009</v>
      </c>
      <c r="Z126" s="303">
        <f t="shared" si="2411"/>
        <v>625.4198895</v>
      </c>
      <c r="AA126" s="303">
        <f t="shared" ref="AA126:AB126" si="2516">G126*AA134/100</f>
        <v>638.6802401</v>
      </c>
      <c r="AB126" s="303">
        <f t="shared" si="2516"/>
        <v>617.335974</v>
      </c>
      <c r="AC126" s="303">
        <f t="shared" si="2413"/>
        <v>1256.016214</v>
      </c>
      <c r="AD126" s="303">
        <f t="shared" si="2414"/>
        <v>960.6075138</v>
      </c>
      <c r="AE126" s="303">
        <f t="shared" si="2415"/>
        <v>925.7369009</v>
      </c>
      <c r="AF126" s="303">
        <f t="shared" si="2416"/>
        <v>1886.344415</v>
      </c>
      <c r="AG126" s="303">
        <f t="shared" si="2417"/>
        <v>1599.367769</v>
      </c>
      <c r="AH126" s="303">
        <f t="shared" si="2418"/>
        <v>1532.497298</v>
      </c>
      <c r="AI126" s="303">
        <f t="shared" si="2419"/>
        <v>3131.865066</v>
      </c>
      <c r="AJ126" s="304">
        <f t="shared" si="2420"/>
        <v>1281.78798</v>
      </c>
      <c r="AK126" s="304">
        <f t="shared" si="2421"/>
        <v>1224.657197</v>
      </c>
      <c r="AL126" s="303">
        <f t="shared" si="2422"/>
        <v>2506.445177</v>
      </c>
      <c r="AM126" s="304">
        <f t="shared" si="2423"/>
        <v>626.1712184</v>
      </c>
      <c r="AN126" s="304">
        <f t="shared" si="2424"/>
        <v>589.7219665</v>
      </c>
      <c r="AO126" s="304">
        <f t="shared" si="2425"/>
        <v>1215.893185</v>
      </c>
      <c r="AP126" s="303">
        <f t="shared" si="2426"/>
        <v>308.6447732</v>
      </c>
      <c r="AQ126" s="303">
        <f t="shared" si="2427"/>
        <v>289.7601366</v>
      </c>
      <c r="AR126" s="303">
        <f t="shared" si="2428"/>
        <v>598.4049097</v>
      </c>
      <c r="AS126" s="303">
        <f t="shared" si="2429"/>
        <v>306.8310984</v>
      </c>
      <c r="AT126" s="303">
        <f t="shared" si="2430"/>
        <v>288.2111884</v>
      </c>
      <c r="AU126" s="303">
        <f t="shared" si="2431"/>
        <v>595.0422868</v>
      </c>
      <c r="AV126" s="303">
        <f t="shared" si="2432"/>
        <v>305.8709176</v>
      </c>
      <c r="AW126" s="303">
        <f t="shared" si="2433"/>
        <v>288.0776584</v>
      </c>
      <c r="AX126" s="303">
        <f t="shared" si="2434"/>
        <v>593.948576</v>
      </c>
      <c r="AY126" s="303">
        <f t="shared" ref="AY126:AZ126" si="2517">G126*AY134/100</f>
        <v>305.1774537</v>
      </c>
      <c r="AZ126" s="303">
        <f t="shared" si="2517"/>
        <v>288.5316604</v>
      </c>
      <c r="BA126" s="303">
        <f t="shared" si="2436"/>
        <v>593.7091142</v>
      </c>
      <c r="BB126" s="303">
        <f t="shared" si="2437"/>
        <v>303.8972127</v>
      </c>
      <c r="BC126" s="303">
        <f t="shared" si="2438"/>
        <v>288.2913064</v>
      </c>
      <c r="BD126" s="303">
        <f t="shared" si="2439"/>
        <v>592.1885191</v>
      </c>
      <c r="BE126" s="303">
        <f t="shared" si="2440"/>
        <v>300.6966101</v>
      </c>
      <c r="BF126" s="303">
        <f t="shared" si="2441"/>
        <v>285.9144721</v>
      </c>
      <c r="BG126" s="303">
        <f t="shared" si="2442"/>
        <v>586.6110822</v>
      </c>
      <c r="BH126" s="303">
        <f t="shared" si="2443"/>
        <v>3236.289275</v>
      </c>
      <c r="BI126" s="303">
        <f t="shared" si="2444"/>
        <v>3062.510937</v>
      </c>
      <c r="BJ126" s="303">
        <f t="shared" si="2445"/>
        <v>6298.800211</v>
      </c>
      <c r="BK126" s="304">
        <f t="shared" si="2446"/>
        <v>2693.947171</v>
      </c>
      <c r="BL126" s="304">
        <f t="shared" si="2447"/>
        <v>2548.260136</v>
      </c>
      <c r="BM126" s="304">
        <f t="shared" si="2448"/>
        <v>5242.207307</v>
      </c>
      <c r="BN126" s="303">
        <v>3608.0</v>
      </c>
      <c r="BO126" s="303">
        <v>2424.0</v>
      </c>
      <c r="BP126" s="303">
        <f t="shared" si="2449"/>
        <v>6032</v>
      </c>
      <c r="BQ126" s="303">
        <f t="shared" si="2450"/>
        <v>3146.489183</v>
      </c>
      <c r="BR126" s="303">
        <f t="shared" si="2451"/>
        <v>3061.195613</v>
      </c>
      <c r="BS126" s="303">
        <f t="shared" si="2452"/>
        <v>6207.684796</v>
      </c>
      <c r="BT126" s="303">
        <f t="shared" ref="BT126:BU126" si="2518">G126*BT134/100</f>
        <v>2314.942485</v>
      </c>
      <c r="BU126" s="303">
        <f t="shared" si="2518"/>
        <v>2196.461953</v>
      </c>
      <c r="BV126" s="303">
        <f t="shared" si="2454"/>
        <v>4511.404439</v>
      </c>
      <c r="BW126" s="303">
        <f t="shared" ref="BW126:BX126" si="2519">G126*BW134/100</f>
        <v>883.5530073</v>
      </c>
      <c r="BX126" s="303">
        <f t="shared" si="2519"/>
        <v>839.74357</v>
      </c>
      <c r="BY126" s="303">
        <f t="shared" si="2456"/>
        <v>1723.296577</v>
      </c>
      <c r="BZ126" s="303">
        <f t="shared" ref="BZ126:CA126" si="2520">G126*BZ134/100</f>
        <v>822.3148117</v>
      </c>
      <c r="CA126" s="303">
        <f t="shared" si="2520"/>
        <v>779.8954165</v>
      </c>
      <c r="CB126" s="303">
        <f t="shared" si="2458"/>
        <v>1602.210228</v>
      </c>
      <c r="CC126" s="303">
        <f t="shared" ref="CC126:CD126" si="2521">G126*CC134/100</f>
        <v>1705.867819</v>
      </c>
      <c r="CD126" s="303">
        <f t="shared" si="2521"/>
        <v>1619.638987</v>
      </c>
      <c r="CE126" s="303">
        <f t="shared" si="2460"/>
        <v>3325.506806</v>
      </c>
      <c r="CF126" s="303">
        <f t="shared" si="2461"/>
        <v>12579.51493</v>
      </c>
      <c r="CG126" s="303">
        <f t="shared" si="2462"/>
        <v>12455.62656</v>
      </c>
      <c r="CH126" s="303">
        <f t="shared" si="2463"/>
        <v>25035.14149</v>
      </c>
      <c r="CI126" s="303">
        <f t="shared" si="2464"/>
        <v>5729.345292</v>
      </c>
      <c r="CJ126" s="303">
        <f t="shared" si="2465"/>
        <v>5438.517351</v>
      </c>
      <c r="CK126" s="303">
        <f t="shared" si="2466"/>
        <v>11167.86264</v>
      </c>
      <c r="CL126" s="303">
        <f t="shared" si="2467"/>
        <v>11001.19112</v>
      </c>
      <c r="CM126" s="303">
        <f t="shared" si="2468"/>
        <v>10905.82377</v>
      </c>
      <c r="CN126" s="303">
        <f t="shared" si="2469"/>
        <v>21907.01489</v>
      </c>
      <c r="CO126" s="303">
        <f t="shared" si="2470"/>
        <v>488.4919651</v>
      </c>
      <c r="CP126" s="303">
        <f t="shared" si="2471"/>
        <v>516.1202212</v>
      </c>
      <c r="CQ126" s="303">
        <f t="shared" si="2472"/>
        <v>1004.612186</v>
      </c>
      <c r="CR126" s="303">
        <f t="shared" si="2473"/>
        <v>3722.327444</v>
      </c>
      <c r="CS126" s="303">
        <f t="shared" si="2474"/>
        <v>3653.995499</v>
      </c>
      <c r="CT126" s="303">
        <f t="shared" si="2475"/>
        <v>7376.322944</v>
      </c>
      <c r="CU126" s="303">
        <f t="shared" si="2476"/>
        <v>4336.629762</v>
      </c>
      <c r="CV126" s="303">
        <f t="shared" si="2477"/>
        <v>4397.330397</v>
      </c>
      <c r="CW126" s="303">
        <f t="shared" si="2478"/>
        <v>8733.960159</v>
      </c>
      <c r="CX126" s="303">
        <f t="shared" si="2479"/>
        <v>2746.277023</v>
      </c>
      <c r="CY126" s="303">
        <f t="shared" si="2480"/>
        <v>2684.380635</v>
      </c>
      <c r="CZ126" s="303">
        <f t="shared" si="2481"/>
        <v>5430.657658</v>
      </c>
      <c r="DA126" s="303">
        <f t="shared" si="2482"/>
        <v>10805.23423</v>
      </c>
      <c r="DB126" s="303">
        <f t="shared" si="2483"/>
        <v>10735.70653</v>
      </c>
      <c r="DC126" s="303">
        <f t="shared" si="2484"/>
        <v>21540.94076</v>
      </c>
      <c r="DD126" s="303">
        <f t="shared" si="2485"/>
        <v>11627.54904</v>
      </c>
      <c r="DE126" s="303">
        <f t="shared" si="2486"/>
        <v>11515.60195</v>
      </c>
      <c r="DF126" s="303">
        <f t="shared" si="2487"/>
        <v>23143.15099</v>
      </c>
      <c r="DG126" s="303">
        <f t="shared" si="2488"/>
        <v>11757.20012</v>
      </c>
      <c r="DH126" s="303">
        <f t="shared" si="2489"/>
        <v>11675.73114</v>
      </c>
      <c r="DI126" s="303">
        <f t="shared" si="2490"/>
        <v>23432.93126</v>
      </c>
      <c r="DJ126" s="303">
        <f t="shared" si="2491"/>
        <v>3008.219671</v>
      </c>
      <c r="DK126" s="303">
        <f t="shared" si="2492"/>
        <v>2950.959961</v>
      </c>
      <c r="DL126" s="303">
        <f t="shared" si="2493"/>
        <v>5959.179631</v>
      </c>
      <c r="DM126" s="303">
        <f t="shared" si="2494"/>
        <v>951.9658869</v>
      </c>
      <c r="DN126" s="303">
        <f t="shared" si="2495"/>
        <v>940.0246127</v>
      </c>
      <c r="DO126" s="303">
        <f t="shared" si="2496"/>
        <v>1891.9905</v>
      </c>
      <c r="DP126" s="303">
        <f t="shared" si="2497"/>
        <v>9830.685678</v>
      </c>
      <c r="DQ126" s="303">
        <f t="shared" si="2498"/>
        <v>8054.182105</v>
      </c>
      <c r="DR126" s="303">
        <f t="shared" si="2499"/>
        <v>5931.179736</v>
      </c>
      <c r="DS126" s="303">
        <f t="shared" si="2500"/>
        <v>5452.718356</v>
      </c>
      <c r="DT126" s="303">
        <f t="shared" si="2501"/>
        <v>241.0053725</v>
      </c>
      <c r="DU126" s="303">
        <f t="shared" si="2502"/>
        <v>268.1549799</v>
      </c>
      <c r="DV126" s="303">
        <f t="shared" si="2503"/>
        <v>509.1603523</v>
      </c>
      <c r="DW126" s="303">
        <f>I126*DW135/100</f>
        <v>401.9302994</v>
      </c>
      <c r="DX126" s="303">
        <f>I126*DX135/100</f>
        <v>963.8053719</v>
      </c>
      <c r="DY126" s="303">
        <f t="shared" ref="DY126:DZ126" si="2522">1.48*CF126/100</f>
        <v>186.1768209</v>
      </c>
      <c r="DZ126" s="303">
        <f t="shared" si="2522"/>
        <v>184.3432731</v>
      </c>
      <c r="EA126" s="303">
        <f t="shared" si="2505"/>
        <v>370.520094</v>
      </c>
      <c r="EB126" s="303">
        <f t="shared" ref="EB126:EC126" si="2523">19.74*CF126/100</f>
        <v>2483.196247</v>
      </c>
      <c r="EC126" s="303">
        <f t="shared" si="2523"/>
        <v>2458.740683</v>
      </c>
      <c r="ED126" s="303">
        <f t="shared" si="2507"/>
        <v>4941.93693</v>
      </c>
      <c r="EE126" s="303"/>
      <c r="EF126" s="303">
        <f t="shared" si="2508"/>
        <v>40.16642444</v>
      </c>
      <c r="EG126" s="303">
        <f t="shared" si="2509"/>
        <v>30.67154075</v>
      </c>
      <c r="EH126" s="303">
        <f>I126*EH135/100</f>
        <v>198.3229784</v>
      </c>
      <c r="EI126" s="303">
        <f t="shared" si="2510"/>
        <v>54.52718356</v>
      </c>
    </row>
    <row r="127" ht="14.25" customHeight="1">
      <c r="A127" s="39"/>
      <c r="B127" s="40"/>
      <c r="C127" s="53"/>
      <c r="D127" s="353">
        <v>47601.0</v>
      </c>
      <c r="E127" s="352">
        <v>46225.0</v>
      </c>
      <c r="F127" s="352">
        <v>93826.0</v>
      </c>
      <c r="G127" s="328"/>
      <c r="H127" s="328"/>
      <c r="I127" s="329"/>
      <c r="J127" s="361">
        <f t="shared" ref="J127:L127" si="2524">SUM(J124:J126)</f>
        <v>48831.8719</v>
      </c>
      <c r="K127" s="361">
        <f t="shared" si="2524"/>
        <v>47726.56618</v>
      </c>
      <c r="L127" s="362">
        <f t="shared" si="2524"/>
        <v>96558.43808</v>
      </c>
      <c r="M127" s="303"/>
      <c r="N127" s="303"/>
      <c r="O127" s="303"/>
      <c r="P127" s="330">
        <f t="shared" ref="P127:CW127" si="2525">SUM(P124:P126)</f>
        <v>1839.706215</v>
      </c>
      <c r="Q127" s="330">
        <f t="shared" si="2525"/>
        <v>1828.817247</v>
      </c>
      <c r="R127" s="330">
        <f t="shared" si="2525"/>
        <v>884.9889575</v>
      </c>
      <c r="S127" s="330">
        <f t="shared" si="2525"/>
        <v>864.9572994</v>
      </c>
      <c r="T127" s="330">
        <f t="shared" si="2525"/>
        <v>1749.946257</v>
      </c>
      <c r="U127" s="330">
        <f t="shared" si="2525"/>
        <v>854.9689315</v>
      </c>
      <c r="V127" s="330">
        <f t="shared" si="2525"/>
        <v>830.2543824</v>
      </c>
      <c r="W127" s="330">
        <f t="shared" si="2525"/>
        <v>1685.223314</v>
      </c>
      <c r="X127" s="330">
        <f t="shared" si="2525"/>
        <v>900.6324408</v>
      </c>
      <c r="Y127" s="330">
        <f t="shared" si="2525"/>
        <v>871.3967338</v>
      </c>
      <c r="Z127" s="330">
        <f t="shared" si="2525"/>
        <v>1772.029175</v>
      </c>
      <c r="AA127" s="330">
        <f t="shared" si="2525"/>
        <v>1811.249217</v>
      </c>
      <c r="AB127" s="330">
        <f t="shared" si="2525"/>
        <v>1747.480428</v>
      </c>
      <c r="AC127" s="330">
        <f t="shared" si="2525"/>
        <v>3558.729645</v>
      </c>
      <c r="AD127" s="330">
        <f t="shared" si="2525"/>
        <v>2724.210799</v>
      </c>
      <c r="AE127" s="330">
        <f t="shared" si="2525"/>
        <v>2620.464681</v>
      </c>
      <c r="AF127" s="330">
        <f t="shared" si="2525"/>
        <v>5344.67548</v>
      </c>
      <c r="AG127" s="330">
        <f t="shared" si="2525"/>
        <v>4535.686933</v>
      </c>
      <c r="AH127" s="330">
        <f t="shared" si="2525"/>
        <v>4338.009037</v>
      </c>
      <c r="AI127" s="330">
        <f t="shared" si="2525"/>
        <v>8873.69597</v>
      </c>
      <c r="AJ127" s="330">
        <f t="shared" si="2525"/>
        <v>3635.054492</v>
      </c>
      <c r="AK127" s="330">
        <f t="shared" si="2525"/>
        <v>3466.612303</v>
      </c>
      <c r="AL127" s="330">
        <f t="shared" si="2525"/>
        <v>7101.666796</v>
      </c>
      <c r="AM127" s="330">
        <f t="shared" si="2525"/>
        <v>1775.774571</v>
      </c>
      <c r="AN127" s="330">
        <f t="shared" si="2525"/>
        <v>1669.314017</v>
      </c>
      <c r="AO127" s="330">
        <f t="shared" si="2525"/>
        <v>3445.088588</v>
      </c>
      <c r="AP127" s="330">
        <f t="shared" si="2525"/>
        <v>875.2934076</v>
      </c>
      <c r="AQ127" s="330">
        <f t="shared" si="2525"/>
        <v>820.2181454</v>
      </c>
      <c r="AR127" s="330">
        <f t="shared" si="2525"/>
        <v>1695.511553</v>
      </c>
      <c r="AS127" s="330">
        <f t="shared" si="2525"/>
        <v>870.1499621</v>
      </c>
      <c r="AT127" s="330">
        <f t="shared" si="2525"/>
        <v>815.8335691</v>
      </c>
      <c r="AU127" s="330">
        <f t="shared" si="2525"/>
        <v>1685.983531</v>
      </c>
      <c r="AV127" s="330">
        <f t="shared" si="2525"/>
        <v>867.4269615</v>
      </c>
      <c r="AW127" s="330">
        <f t="shared" si="2525"/>
        <v>815.4555884</v>
      </c>
      <c r="AX127" s="330">
        <f t="shared" si="2525"/>
        <v>1682.88255</v>
      </c>
      <c r="AY127" s="330">
        <f t="shared" si="2525"/>
        <v>865.46035</v>
      </c>
      <c r="AZ127" s="330">
        <f t="shared" si="2525"/>
        <v>816.7407228</v>
      </c>
      <c r="BA127" s="330">
        <f t="shared" si="2525"/>
        <v>1682.201073</v>
      </c>
      <c r="BB127" s="330">
        <f t="shared" si="2525"/>
        <v>861.8296826</v>
      </c>
      <c r="BC127" s="330">
        <f t="shared" si="2525"/>
        <v>816.0603575</v>
      </c>
      <c r="BD127" s="330">
        <f t="shared" si="2525"/>
        <v>1677.89004</v>
      </c>
      <c r="BE127" s="330">
        <f t="shared" si="2525"/>
        <v>852.753014</v>
      </c>
      <c r="BF127" s="330">
        <f t="shared" si="2525"/>
        <v>809.3323009</v>
      </c>
      <c r="BG127" s="330">
        <f t="shared" si="2525"/>
        <v>1662.085315</v>
      </c>
      <c r="BH127" s="330">
        <f t="shared" si="2525"/>
        <v>9177.873444</v>
      </c>
      <c r="BI127" s="330">
        <f t="shared" si="2525"/>
        <v>8668.987633</v>
      </c>
      <c r="BJ127" s="330">
        <f t="shared" si="2525"/>
        <v>17846.86108</v>
      </c>
      <c r="BK127" s="330">
        <f t="shared" si="2525"/>
        <v>7639.831952</v>
      </c>
      <c r="BL127" s="330">
        <f t="shared" si="2525"/>
        <v>7213.308315</v>
      </c>
      <c r="BM127" s="330">
        <f t="shared" si="2525"/>
        <v>14853.14027</v>
      </c>
      <c r="BN127" s="330">
        <f t="shared" si="2525"/>
        <v>9619</v>
      </c>
      <c r="BO127" s="330">
        <f t="shared" si="2525"/>
        <v>7166</v>
      </c>
      <c r="BP127" s="330">
        <f t="shared" si="2525"/>
        <v>16785</v>
      </c>
      <c r="BQ127" s="330">
        <f t="shared" si="2525"/>
        <v>8764.564466</v>
      </c>
      <c r="BR127" s="330">
        <f t="shared" si="2525"/>
        <v>8509.248578</v>
      </c>
      <c r="BS127" s="330">
        <f t="shared" si="2525"/>
        <v>17273.81304</v>
      </c>
      <c r="BT127" s="330">
        <f t="shared" si="2525"/>
        <v>6565.003113</v>
      </c>
      <c r="BU127" s="330">
        <f t="shared" si="2525"/>
        <v>6217.48033</v>
      </c>
      <c r="BV127" s="330">
        <f t="shared" si="2525"/>
        <v>12782.48344</v>
      </c>
      <c r="BW127" s="330">
        <f t="shared" si="2525"/>
        <v>2505.690003</v>
      </c>
      <c r="BX127" s="330">
        <f t="shared" si="2525"/>
        <v>2377.045103</v>
      </c>
      <c r="BY127" s="330">
        <f t="shared" si="2525"/>
        <v>4882.735106</v>
      </c>
      <c r="BZ127" s="330">
        <f t="shared" si="2525"/>
        <v>2332.023077</v>
      </c>
      <c r="CA127" s="330">
        <f t="shared" si="2525"/>
        <v>2207.634147</v>
      </c>
      <c r="CB127" s="330">
        <f t="shared" si="2525"/>
        <v>4539.657225</v>
      </c>
      <c r="CC127" s="330">
        <f t="shared" si="2525"/>
        <v>4837.71308</v>
      </c>
      <c r="CD127" s="330">
        <f t="shared" si="2525"/>
        <v>4584.67925</v>
      </c>
      <c r="CE127" s="330">
        <f t="shared" si="2525"/>
        <v>9422.39233</v>
      </c>
      <c r="CF127" s="330">
        <f t="shared" si="2525"/>
        <v>35674.56003</v>
      </c>
      <c r="CG127" s="330">
        <f t="shared" si="2525"/>
        <v>35257.88964</v>
      </c>
      <c r="CH127" s="330">
        <f t="shared" si="2525"/>
        <v>70932.44967</v>
      </c>
      <c r="CI127" s="330">
        <f t="shared" si="2525"/>
        <v>16247.99316</v>
      </c>
      <c r="CJ127" s="330">
        <f t="shared" si="2525"/>
        <v>15394.70083</v>
      </c>
      <c r="CK127" s="330">
        <f t="shared" si="2525"/>
        <v>31642.69399</v>
      </c>
      <c r="CL127" s="330">
        <f t="shared" si="2525"/>
        <v>31198.55219</v>
      </c>
      <c r="CM127" s="330">
        <f t="shared" si="2525"/>
        <v>30870.8943</v>
      </c>
      <c r="CN127" s="330">
        <f t="shared" si="2525"/>
        <v>62069.44649</v>
      </c>
      <c r="CO127" s="330">
        <f t="shared" si="2525"/>
        <v>1385.326543</v>
      </c>
      <c r="CP127" s="330">
        <f t="shared" si="2525"/>
        <v>1460.971049</v>
      </c>
      <c r="CQ127" s="330">
        <f t="shared" si="2525"/>
        <v>2846.297592</v>
      </c>
      <c r="CR127" s="330">
        <f t="shared" si="2525"/>
        <v>10556.24121</v>
      </c>
      <c r="CS127" s="330">
        <f t="shared" si="2525"/>
        <v>10343.291</v>
      </c>
      <c r="CT127" s="330">
        <f t="shared" si="2525"/>
        <v>20899.5322</v>
      </c>
      <c r="CU127" s="330">
        <f t="shared" si="2525"/>
        <v>12298.35647</v>
      </c>
      <c r="CV127" s="330">
        <f t="shared" si="2525"/>
        <v>12447.43402</v>
      </c>
      <c r="CW127" s="330">
        <f t="shared" si="2525"/>
        <v>24745.79049</v>
      </c>
      <c r="CX127" s="330">
        <f>11.84111*J127/100</f>
        <v>5782.235667</v>
      </c>
      <c r="CY127" s="330">
        <f>9.949267*K127/100</f>
        <v>4748.443499</v>
      </c>
      <c r="CZ127" s="330">
        <f t="shared" ref="CZ127:ED127" si="2526">SUM(CZ124:CZ126)</f>
        <v>15386.85734</v>
      </c>
      <c r="DA127" s="330">
        <f t="shared" si="2526"/>
        <v>30642.83316</v>
      </c>
      <c r="DB127" s="330">
        <f t="shared" si="2526"/>
        <v>30389.34687</v>
      </c>
      <c r="DC127" s="330">
        <f t="shared" si="2526"/>
        <v>61032.18003</v>
      </c>
      <c r="DD127" s="330">
        <f t="shared" si="2526"/>
        <v>32974.85624</v>
      </c>
      <c r="DE127" s="330">
        <f t="shared" si="2526"/>
        <v>32596.98102</v>
      </c>
      <c r="DF127" s="330">
        <f t="shared" si="2526"/>
        <v>65571.83725</v>
      </c>
      <c r="DG127" s="330">
        <f t="shared" si="2526"/>
        <v>33342.53695</v>
      </c>
      <c r="DH127" s="330">
        <f t="shared" si="2526"/>
        <v>33050.25549</v>
      </c>
      <c r="DI127" s="330">
        <f t="shared" si="2526"/>
        <v>66392.79244</v>
      </c>
      <c r="DJ127" s="330">
        <f t="shared" si="2526"/>
        <v>8531.085168</v>
      </c>
      <c r="DK127" s="330">
        <f t="shared" si="2526"/>
        <v>8353.222546</v>
      </c>
      <c r="DL127" s="330">
        <f t="shared" si="2526"/>
        <v>16884.30771</v>
      </c>
      <c r="DM127" s="330">
        <f t="shared" si="2526"/>
        <v>2699.703794</v>
      </c>
      <c r="DN127" s="330">
        <f t="shared" si="2526"/>
        <v>2660.908617</v>
      </c>
      <c r="DO127" s="330">
        <f t="shared" si="2526"/>
        <v>5360.612411</v>
      </c>
      <c r="DP127" s="330">
        <f t="shared" si="2526"/>
        <v>27853.57592</v>
      </c>
      <c r="DQ127" s="330">
        <f t="shared" si="2526"/>
        <v>22820.15518</v>
      </c>
      <c r="DR127" s="330">
        <f t="shared" si="2526"/>
        <v>16804.98904</v>
      </c>
      <c r="DS127" s="330">
        <f t="shared" si="2526"/>
        <v>15449.35009</v>
      </c>
      <c r="DT127" s="330">
        <f t="shared" si="2526"/>
        <v>683.4731448</v>
      </c>
      <c r="DU127" s="330">
        <f t="shared" si="2526"/>
        <v>759.0608661</v>
      </c>
      <c r="DV127" s="330">
        <f t="shared" si="2526"/>
        <v>1442.534011</v>
      </c>
      <c r="DW127" s="330">
        <f t="shared" si="2526"/>
        <v>1138.804538</v>
      </c>
      <c r="DX127" s="330">
        <f t="shared" si="2526"/>
        <v>2730.786738</v>
      </c>
      <c r="DY127" s="330">
        <f t="shared" si="2526"/>
        <v>527.9834884</v>
      </c>
      <c r="DZ127" s="330">
        <f t="shared" si="2526"/>
        <v>521.8167666</v>
      </c>
      <c r="EA127" s="330">
        <f t="shared" si="2526"/>
        <v>1049.800255</v>
      </c>
      <c r="EB127" s="330">
        <f t="shared" si="2526"/>
        <v>7042.15815</v>
      </c>
      <c r="EC127" s="330">
        <f t="shared" si="2526"/>
        <v>6959.907414</v>
      </c>
      <c r="ED127" s="330">
        <f t="shared" si="2526"/>
        <v>14002.06556</v>
      </c>
      <c r="EE127" s="330">
        <v>522.0</v>
      </c>
      <c r="EF127" s="330">
        <f t="shared" ref="EF127:EI127" si="2527">SUM(EF124:EF126)</f>
        <v>113.8047324</v>
      </c>
      <c r="EG127" s="330">
        <f t="shared" si="2527"/>
        <v>86.90259427</v>
      </c>
      <c r="EH127" s="330">
        <f t="shared" si="2527"/>
        <v>561.9161036</v>
      </c>
      <c r="EI127" s="330">
        <f t="shared" si="2527"/>
        <v>154.4935009</v>
      </c>
    </row>
    <row r="128" ht="14.25" customHeight="1">
      <c r="A128" s="39"/>
      <c r="B128" s="40"/>
      <c r="C128" s="53"/>
      <c r="D128" s="321"/>
      <c r="E128" s="322"/>
      <c r="F128" s="322"/>
      <c r="G128" s="323"/>
      <c r="H128" s="323"/>
      <c r="I128" s="322"/>
      <c r="J128" s="322"/>
      <c r="K128" s="324"/>
      <c r="L128" s="322"/>
      <c r="M128" s="303"/>
      <c r="N128" s="303"/>
      <c r="O128" s="303"/>
      <c r="P128" s="304"/>
      <c r="Q128" s="304"/>
      <c r="R128" s="304"/>
      <c r="S128" s="304"/>
      <c r="T128" s="303"/>
      <c r="U128" s="303"/>
      <c r="V128" s="303"/>
      <c r="W128" s="303"/>
      <c r="X128" s="304"/>
      <c r="Y128" s="304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4"/>
      <c r="AK128" s="304"/>
      <c r="AL128" s="303"/>
      <c r="AM128" s="304"/>
      <c r="AN128" s="304"/>
      <c r="AO128" s="304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  <c r="BK128" s="304"/>
      <c r="BL128" s="304"/>
      <c r="BM128" s="304"/>
      <c r="BN128" s="303"/>
      <c r="BO128" s="303"/>
      <c r="BP128" s="303"/>
      <c r="BQ128" s="303"/>
      <c r="BR128" s="303"/>
      <c r="BS128" s="303"/>
      <c r="BT128" s="303"/>
      <c r="BU128" s="303"/>
      <c r="BV128" s="303"/>
      <c r="BW128" s="303"/>
      <c r="BX128" s="303"/>
      <c r="BY128" s="303"/>
      <c r="BZ128" s="303"/>
      <c r="CA128" s="303"/>
      <c r="CB128" s="303"/>
      <c r="CC128" s="303"/>
      <c r="CD128" s="303"/>
      <c r="CE128" s="303"/>
      <c r="CF128" s="303"/>
      <c r="CG128" s="303"/>
      <c r="CH128" s="303"/>
      <c r="CI128" s="303"/>
      <c r="CJ128" s="303"/>
      <c r="CK128" s="303"/>
      <c r="CL128" s="303"/>
      <c r="CM128" s="303"/>
      <c r="CN128" s="303"/>
      <c r="CO128" s="303"/>
      <c r="CP128" s="303"/>
      <c r="CQ128" s="303"/>
      <c r="CR128" s="303"/>
      <c r="CS128" s="303"/>
      <c r="CT128" s="303"/>
      <c r="CU128" s="303"/>
      <c r="CV128" s="303"/>
      <c r="CW128" s="303"/>
      <c r="CX128" s="303"/>
      <c r="CY128" s="303"/>
      <c r="CZ128" s="303"/>
      <c r="DA128" s="303"/>
      <c r="DB128" s="303"/>
      <c r="DC128" s="303"/>
      <c r="DD128" s="303"/>
      <c r="DE128" s="303"/>
      <c r="DF128" s="303"/>
      <c r="DG128" s="303"/>
      <c r="DH128" s="303"/>
      <c r="DI128" s="303"/>
      <c r="DJ128" s="303"/>
      <c r="DK128" s="303"/>
      <c r="DL128" s="303"/>
      <c r="DM128" s="303"/>
      <c r="DN128" s="303"/>
      <c r="DO128" s="303"/>
      <c r="DP128" s="303"/>
      <c r="DQ128" s="303"/>
      <c r="DR128" s="303"/>
      <c r="DS128" s="303"/>
      <c r="DT128" s="303"/>
      <c r="DU128" s="303"/>
      <c r="DV128" s="303"/>
      <c r="DW128" s="303"/>
      <c r="DX128" s="303"/>
      <c r="DY128" s="303"/>
      <c r="DZ128" s="303"/>
      <c r="EA128" s="303"/>
      <c r="EB128" s="303"/>
      <c r="EC128" s="303"/>
      <c r="ED128" s="303"/>
      <c r="EE128" s="303"/>
      <c r="EF128" s="303"/>
      <c r="EG128" s="303"/>
      <c r="EH128" s="303"/>
      <c r="EI128" s="303"/>
    </row>
    <row r="129" ht="14.25" customHeight="1">
      <c r="A129" s="39"/>
      <c r="B129" s="76" t="s">
        <v>137</v>
      </c>
      <c r="C129" s="53"/>
      <c r="D129" s="321"/>
      <c r="E129" s="322"/>
      <c r="F129" s="322"/>
      <c r="G129" s="323"/>
      <c r="H129" s="323"/>
      <c r="I129" s="322"/>
      <c r="J129" s="322"/>
      <c r="K129" s="324"/>
      <c r="L129" s="322"/>
      <c r="M129" s="303"/>
      <c r="N129" s="303"/>
      <c r="O129" s="303"/>
      <c r="P129" s="304"/>
      <c r="Q129" s="304"/>
      <c r="R129" s="304"/>
      <c r="S129" s="304"/>
      <c r="T129" s="303"/>
      <c r="U129" s="303"/>
      <c r="V129" s="303"/>
      <c r="W129" s="303"/>
      <c r="X129" s="304"/>
      <c r="Y129" s="304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4"/>
      <c r="AK129" s="304"/>
      <c r="AL129" s="303"/>
      <c r="AM129" s="304"/>
      <c r="AN129" s="304"/>
      <c r="AO129" s="304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  <c r="BK129" s="304"/>
      <c r="BL129" s="304"/>
      <c r="BM129" s="304"/>
      <c r="BN129" s="303"/>
      <c r="BO129" s="303"/>
      <c r="BP129" s="303"/>
      <c r="BQ129" s="303"/>
      <c r="BR129" s="303"/>
      <c r="BS129" s="303"/>
      <c r="BT129" s="303"/>
      <c r="BU129" s="303"/>
      <c r="BV129" s="303"/>
      <c r="BW129" s="303"/>
      <c r="BX129" s="303"/>
      <c r="BY129" s="303"/>
      <c r="BZ129" s="303"/>
      <c r="CA129" s="303"/>
      <c r="CB129" s="303"/>
      <c r="CC129" s="303"/>
      <c r="CD129" s="303"/>
      <c r="CE129" s="303"/>
      <c r="CF129" s="303"/>
      <c r="CG129" s="303"/>
      <c r="CH129" s="303"/>
      <c r="CI129" s="303"/>
      <c r="CJ129" s="303"/>
      <c r="CK129" s="303"/>
      <c r="CL129" s="303"/>
      <c r="CM129" s="303"/>
      <c r="CN129" s="303"/>
      <c r="CO129" s="303"/>
      <c r="CP129" s="303"/>
      <c r="CQ129" s="303"/>
      <c r="CR129" s="303"/>
      <c r="CS129" s="303"/>
      <c r="CT129" s="303"/>
      <c r="CU129" s="303"/>
      <c r="CV129" s="303"/>
      <c r="CW129" s="303"/>
      <c r="CX129" s="303"/>
      <c r="CY129" s="303"/>
      <c r="CZ129" s="303"/>
      <c r="DA129" s="303"/>
      <c r="DB129" s="303"/>
      <c r="DC129" s="303"/>
      <c r="DD129" s="303"/>
      <c r="DE129" s="303"/>
      <c r="DF129" s="303"/>
      <c r="DG129" s="303"/>
      <c r="DH129" s="303"/>
      <c r="DI129" s="303"/>
      <c r="DJ129" s="303"/>
      <c r="DK129" s="303"/>
      <c r="DL129" s="303"/>
      <c r="DM129" s="303"/>
      <c r="DN129" s="303"/>
      <c r="DO129" s="303"/>
      <c r="DP129" s="303"/>
      <c r="DQ129" s="303"/>
      <c r="DR129" s="303"/>
      <c r="DS129" s="303"/>
      <c r="DT129" s="303"/>
      <c r="DU129" s="303"/>
      <c r="DV129" s="303"/>
      <c r="DW129" s="303"/>
      <c r="DX129" s="303"/>
      <c r="DY129" s="303"/>
      <c r="DZ129" s="303"/>
      <c r="EA129" s="303"/>
      <c r="EB129" s="303"/>
      <c r="EC129" s="303"/>
      <c r="ED129" s="303"/>
      <c r="EE129" s="303"/>
      <c r="EF129" s="303"/>
      <c r="EG129" s="303"/>
      <c r="EH129" s="303"/>
      <c r="EI129" s="303"/>
    </row>
    <row r="130" ht="14.25" customHeight="1">
      <c r="A130" s="39"/>
      <c r="B130" s="40">
        <v>4.0</v>
      </c>
      <c r="C130" s="53" t="s">
        <v>137</v>
      </c>
      <c r="D130" s="298">
        <v>24379.0</v>
      </c>
      <c r="E130" s="299">
        <v>22766.0</v>
      </c>
      <c r="F130" s="299">
        <v>47145.0</v>
      </c>
      <c r="G130" s="300">
        <f t="shared" ref="G130:I130" si="2528">D130/D132*100</f>
        <v>3.873870009</v>
      </c>
      <c r="H130" s="300">
        <f t="shared" si="2528"/>
        <v>3.723140678</v>
      </c>
      <c r="I130" s="363">
        <f t="shared" si="2528"/>
        <v>3.799589295</v>
      </c>
      <c r="J130" s="357">
        <f t="shared" ref="J130:K130" si="2529">G130*J134/100</f>
        <v>25009.39487</v>
      </c>
      <c r="K130" s="357">
        <f t="shared" si="2529"/>
        <v>23505.52743</v>
      </c>
      <c r="L130" s="364">
        <f>SUM(J130:K130)</f>
        <v>48514.9223</v>
      </c>
      <c r="M130" s="303"/>
      <c r="N130" s="303"/>
      <c r="O130" s="303"/>
      <c r="P130" s="304">
        <f>I130*P134/100</f>
        <v>924.4020795</v>
      </c>
      <c r="Q130" s="304">
        <f>I130*Q134/100</f>
        <v>918.9306709</v>
      </c>
      <c r="R130" s="304">
        <f>(G130*R134)/100</f>
        <v>453.2498434</v>
      </c>
      <c r="S130" s="304">
        <f>H130*S134/100</f>
        <v>425.9949785</v>
      </c>
      <c r="T130" s="303">
        <f>R130+S130</f>
        <v>879.2448218</v>
      </c>
      <c r="U130" s="303">
        <f t="shared" ref="U130:V130" si="2530">G130*U134/100</f>
        <v>437.8749938</v>
      </c>
      <c r="V130" s="303">
        <f t="shared" si="2530"/>
        <v>408.903651</v>
      </c>
      <c r="W130" s="303">
        <f>U130+V130</f>
        <v>846.7786448</v>
      </c>
      <c r="X130" s="304">
        <f t="shared" ref="X130:Y130" si="2531">G130*X134/100</f>
        <v>461.2617019</v>
      </c>
      <c r="Y130" s="304">
        <f t="shared" si="2531"/>
        <v>429.166426</v>
      </c>
      <c r="Z130" s="303">
        <f>X130+Y130</f>
        <v>890.4281279</v>
      </c>
      <c r="AA130" s="303">
        <f t="shared" ref="AA130:AB130" si="2532">G130*AA134/100</f>
        <v>927.6369123</v>
      </c>
      <c r="AB130" s="303">
        <f t="shared" si="2532"/>
        <v>860.6411992</v>
      </c>
      <c r="AC130" s="303">
        <f>AA130+AB130</f>
        <v>1788.278111</v>
      </c>
      <c r="AD130" s="303">
        <f>$AD$137*J130/100</f>
        <v>1395.213022</v>
      </c>
      <c r="AE130" s="303">
        <f>$AE$137*K130/100</f>
        <v>1290.589485</v>
      </c>
      <c r="AF130" s="303">
        <f>AD130+AE130</f>
        <v>2685.802507</v>
      </c>
      <c r="AG130" s="303">
        <f>$AG$137*J130/100</f>
        <v>2322.966151</v>
      </c>
      <c r="AH130" s="303">
        <f>$AH$137*K130/100</f>
        <v>2136.487047</v>
      </c>
      <c r="AI130" s="303">
        <f>AG130+AH130</f>
        <v>4459.453198</v>
      </c>
      <c r="AJ130" s="304">
        <f>$AJ$137*J130/100</f>
        <v>1861.704449</v>
      </c>
      <c r="AK130" s="304">
        <f>$AK$137*K130/100</f>
        <v>1707.320621</v>
      </c>
      <c r="AL130" s="303">
        <f>AJ130+AK130</f>
        <v>3569.02507</v>
      </c>
      <c r="AM130" s="304">
        <f>$AM$137*J130/100</f>
        <v>909.4684619</v>
      </c>
      <c r="AN130" s="304">
        <f>$AN$137*K130/100</f>
        <v>822.1439246</v>
      </c>
      <c r="AO130" s="304">
        <f>AM130+AN130</f>
        <v>1731.612387</v>
      </c>
      <c r="AP130" s="303">
        <f>$AP$137*J130/100</f>
        <v>448.2842374</v>
      </c>
      <c r="AQ130" s="303">
        <f>$AQ$137*K130/100</f>
        <v>403.9607636</v>
      </c>
      <c r="AR130" s="303">
        <f>AP130+AQ130</f>
        <v>852.245001</v>
      </c>
      <c r="AS130" s="303">
        <f>$AS$137*J130/100</f>
        <v>445.6500058</v>
      </c>
      <c r="AT130" s="303">
        <f>$AT$137*K130/100</f>
        <v>401.801342</v>
      </c>
      <c r="AU130" s="303">
        <f>AS130+AT130</f>
        <v>847.4513478</v>
      </c>
      <c r="AV130" s="303">
        <f>$AV$137*J130/100</f>
        <v>444.2554126</v>
      </c>
      <c r="AW130" s="303">
        <f>$AW$137*K130/100</f>
        <v>401.615185</v>
      </c>
      <c r="AX130" s="303">
        <f>AV130+AW130</f>
        <v>845.8705976</v>
      </c>
      <c r="AY130" s="303">
        <f t="shared" ref="AY130:AZ130" si="2533">G130*AY134/100</f>
        <v>443.2482064</v>
      </c>
      <c r="AZ130" s="303">
        <f t="shared" si="2533"/>
        <v>402.2481189</v>
      </c>
      <c r="BA130" s="303">
        <f>AY130+AZ130</f>
        <v>845.4963253</v>
      </c>
      <c r="BB130" s="303">
        <f>$BB$137*J130/100</f>
        <v>441.3887488</v>
      </c>
      <c r="BC130" s="303">
        <f>$BC$137*K130/100</f>
        <v>401.9130362</v>
      </c>
      <c r="BD130" s="303">
        <f>BB130+BC130</f>
        <v>843.301785</v>
      </c>
      <c r="BE130" s="303">
        <f>$BE$137*J130/100</f>
        <v>436.7401048</v>
      </c>
      <c r="BF130" s="303">
        <f>$BF$137*K130/100</f>
        <v>398.599441</v>
      </c>
      <c r="BG130" s="303">
        <f>BE130+BF130</f>
        <v>835.3395458</v>
      </c>
      <c r="BH130" s="303">
        <f>$BH$137*J130/100</f>
        <v>4700.476391</v>
      </c>
      <c r="BI130" s="303">
        <f>$BI$137*K130/100</f>
        <v>4269.511573</v>
      </c>
      <c r="BJ130" s="303">
        <f>BH130+BI130</f>
        <v>8969.987964</v>
      </c>
      <c r="BK130" s="304">
        <f>$BK$137*J130/100</f>
        <v>3912.763664</v>
      </c>
      <c r="BL130" s="304">
        <f>$BL$137*K130/100</f>
        <v>3552.583604</v>
      </c>
      <c r="BM130" s="304">
        <f>BK130+BL130</f>
        <v>7465.347267</v>
      </c>
      <c r="BN130" s="303">
        <v>5666.0</v>
      </c>
      <c r="BO130" s="303">
        <v>3265.0</v>
      </c>
      <c r="BP130" s="303">
        <f>BN130+BO130</f>
        <v>8931</v>
      </c>
      <c r="BQ130" s="303">
        <f>D130/F130*BS130</f>
        <v>4752.477142</v>
      </c>
      <c r="BR130" s="303">
        <f>E130/F130*BS130</f>
        <v>4438.036614</v>
      </c>
      <c r="BS130" s="303">
        <f>BP130/F130*L130</f>
        <v>9190.513757</v>
      </c>
      <c r="BT130" s="303">
        <f t="shared" ref="BT130:BU130" si="2534">G130*BT134/100</f>
        <v>3362.286735</v>
      </c>
      <c r="BU130" s="303">
        <f t="shared" si="2534"/>
        <v>3062.134282</v>
      </c>
      <c r="BV130" s="303">
        <f>BT130+BU130</f>
        <v>6424.421018</v>
      </c>
      <c r="BW130" s="303">
        <f t="shared" ref="BW130:BX130" si="2535">G130*BW134/100</f>
        <v>1283.296918</v>
      </c>
      <c r="BX130" s="303">
        <f t="shared" si="2535"/>
        <v>1170.704355</v>
      </c>
      <c r="BY130" s="303">
        <f>BW130+BX130</f>
        <v>2454.001273</v>
      </c>
      <c r="BZ130" s="303">
        <f t="shared" ref="BZ130:CA130" si="2536">G130*BZ134/100</f>
        <v>1194.352862</v>
      </c>
      <c r="CA130" s="303">
        <f t="shared" si="2536"/>
        <v>1087.268772</v>
      </c>
      <c r="CB130" s="303">
        <f>BZ130+CA130</f>
        <v>2281.621635</v>
      </c>
      <c r="CC130" s="303">
        <f t="shared" ref="CC130:CD130" si="2537">G130*CC134/100</f>
        <v>2477.64978</v>
      </c>
      <c r="CD130" s="303">
        <f t="shared" si="2537"/>
        <v>2257.973127</v>
      </c>
      <c r="CE130" s="303">
        <f>CC130+CD130</f>
        <v>4735.622907</v>
      </c>
      <c r="CF130" s="303">
        <f>$CF$137*J130/100</f>
        <v>18270.83673</v>
      </c>
      <c r="CG130" s="303">
        <f>$CG$137*K130/100</f>
        <v>17364.65366</v>
      </c>
      <c r="CH130" s="303">
        <f>CF130+CG130</f>
        <v>35635.49039</v>
      </c>
      <c r="CI130" s="303">
        <f>$CI$137*J130/100</f>
        <v>8321.460166</v>
      </c>
      <c r="CJ130" s="303">
        <f>$CJ$137*K130/100</f>
        <v>7581.952603</v>
      </c>
      <c r="CK130" s="303">
        <f>CI130+CJ130</f>
        <v>15903.41277</v>
      </c>
      <c r="CL130" s="303">
        <f>$CL$137*J130/100</f>
        <v>15978.43541</v>
      </c>
      <c r="CM130" s="303">
        <f>$CM$137*K130/100</f>
        <v>15204.04066</v>
      </c>
      <c r="CN130" s="303">
        <f>CL130+CM130</f>
        <v>31182.47607</v>
      </c>
      <c r="CO130" s="303">
        <f>$CO$137*J130/100</f>
        <v>709.4992921</v>
      </c>
      <c r="CP130" s="303">
        <f>$CP$137*K130/100</f>
        <v>719.5341675</v>
      </c>
      <c r="CQ130" s="303">
        <f>CO130+CP130</f>
        <v>1429.03346</v>
      </c>
      <c r="CR130" s="303">
        <f>$CR$137*J130/100</f>
        <v>5406.411723</v>
      </c>
      <c r="CS130" s="303">
        <f>$CS$137*K130/100</f>
        <v>5094.11277</v>
      </c>
      <c r="CT130" s="303">
        <f>CR130+CS130</f>
        <v>10500.52449</v>
      </c>
      <c r="CU130" s="303">
        <f>$CU$137*J130/100</f>
        <v>6298.641463</v>
      </c>
      <c r="CV130" s="303">
        <f>$CV$137*K130/100</f>
        <v>6130.411747</v>
      </c>
      <c r="CW130" s="303">
        <f>CU130+CV130</f>
        <v>12429.05321</v>
      </c>
      <c r="CX130" s="303">
        <f>$CX$137*J130/100</f>
        <v>3988.768993</v>
      </c>
      <c r="CY130" s="303">
        <f>$CY$137*K130/100</f>
        <v>3742.352084</v>
      </c>
      <c r="CZ130" s="303">
        <f>CX130+CY130</f>
        <v>7731.121077</v>
      </c>
      <c r="DA130" s="303">
        <f>$DA$137*J130/100</f>
        <v>15693.82218</v>
      </c>
      <c r="DB130" s="303">
        <f>$DB$137*K130/100</f>
        <v>14966.8766</v>
      </c>
      <c r="DC130" s="303">
        <f>DA130+DB130</f>
        <v>30660.69878</v>
      </c>
      <c r="DD130" s="303">
        <f>$DD$137*J130/100</f>
        <v>16888.17504</v>
      </c>
      <c r="DE130" s="303">
        <f>$DE$137*K130/100</f>
        <v>16054.14537</v>
      </c>
      <c r="DF130" s="303">
        <f>DD130+DE130</f>
        <v>32942.32042</v>
      </c>
      <c r="DG130" s="303">
        <f>$DG$137*J130/100</f>
        <v>17076.48386</v>
      </c>
      <c r="DH130" s="303">
        <f>$DH$137*K130/100</f>
        <v>16277.38489</v>
      </c>
      <c r="DI130" s="303">
        <f>DG130+DH130</f>
        <v>33353.86875</v>
      </c>
      <c r="DJ130" s="303">
        <f>$DJ$137*J130/100</f>
        <v>4369.221767</v>
      </c>
      <c r="DK130" s="303">
        <f>$DK$137*K130/100</f>
        <v>4113.995987</v>
      </c>
      <c r="DL130" s="303">
        <f>DJ130+DK130</f>
        <v>8483.217753</v>
      </c>
      <c r="DM130" s="303">
        <f>$DM$137*J130/100</f>
        <v>1382.661684</v>
      </c>
      <c r="DN130" s="303">
        <f>$DN$137*K130/100</f>
        <v>1310.508287</v>
      </c>
      <c r="DO130" s="303">
        <f>DM130+DN130</f>
        <v>2693.169971</v>
      </c>
      <c r="DP130" s="303">
        <f>$DP$137*L130/100</f>
        <v>13994.77972</v>
      </c>
      <c r="DQ130" s="303">
        <f>$DQ$137*L130/100</f>
        <v>11465.78256</v>
      </c>
      <c r="DR130" s="303">
        <f>$DR$137*L130/100</f>
        <v>8443.516214</v>
      </c>
      <c r="DS130" s="303">
        <f>16*L130/100</f>
        <v>7762.387568</v>
      </c>
      <c r="DT130" s="303">
        <f>$DT$137*J130/100</f>
        <v>350.042894</v>
      </c>
      <c r="DU130" s="303">
        <f>$DU$137*K130/100</f>
        <v>373.8405555</v>
      </c>
      <c r="DV130" s="303">
        <f>DT130+DU130</f>
        <v>723.8834495</v>
      </c>
      <c r="DW130" s="303">
        <f>I130*DW135/100</f>
        <v>572.2181478</v>
      </c>
      <c r="DX130" s="303">
        <f>I130*DX135/100</f>
        <v>1372.145682</v>
      </c>
      <c r="DY130" s="303">
        <f t="shared" ref="DY130:DZ130" si="2538">1.48*CF130/100</f>
        <v>270.4083835</v>
      </c>
      <c r="DZ130" s="303">
        <f t="shared" si="2538"/>
        <v>256.9968742</v>
      </c>
      <c r="EA130" s="303">
        <f>DY130+DZ130</f>
        <v>527.4052577</v>
      </c>
      <c r="EB130" s="303">
        <f t="shared" ref="EB130:EC130" si="2539">19.74*CF130/100</f>
        <v>3606.66317</v>
      </c>
      <c r="EC130" s="303">
        <f t="shared" si="2539"/>
        <v>3427.782633</v>
      </c>
      <c r="ED130" s="303">
        <f>EB130+EC130</f>
        <v>7034.445802</v>
      </c>
      <c r="EE130" s="303"/>
      <c r="EF130" s="303">
        <f>$EF$137*L130/100</f>
        <v>57.18016839</v>
      </c>
      <c r="EG130" s="303">
        <f>L130*0.09/100</f>
        <v>43.66343007</v>
      </c>
      <c r="EH130" s="303">
        <f>I130*EH135/100</f>
        <v>282.3474805</v>
      </c>
      <c r="EI130" s="303">
        <f>0.0016*L130</f>
        <v>77.62387568</v>
      </c>
    </row>
    <row r="131" ht="18.75" customHeight="1">
      <c r="A131" s="365"/>
      <c r="B131" s="366"/>
      <c r="C131" s="367"/>
      <c r="D131" s="353">
        <v>24379.0</v>
      </c>
      <c r="E131" s="352">
        <v>22766.0</v>
      </c>
      <c r="F131" s="352">
        <v>47145.0</v>
      </c>
      <c r="G131" s="328"/>
      <c r="H131" s="328"/>
      <c r="I131" s="368">
        <v>3.8</v>
      </c>
      <c r="J131" s="352">
        <f t="shared" ref="J131:L131" si="2540">J130</f>
        <v>25009.39487</v>
      </c>
      <c r="K131" s="352">
        <f t="shared" si="2540"/>
        <v>23505.52743</v>
      </c>
      <c r="L131" s="369">
        <f t="shared" si="2540"/>
        <v>48514.9223</v>
      </c>
      <c r="M131" s="303"/>
      <c r="N131" s="303"/>
      <c r="O131" s="303"/>
      <c r="P131" s="330">
        <f t="shared" ref="P131:ED131" si="2541">P130</f>
        <v>924.4020795</v>
      </c>
      <c r="Q131" s="330">
        <f t="shared" si="2541"/>
        <v>918.9306709</v>
      </c>
      <c r="R131" s="330">
        <f t="shared" si="2541"/>
        <v>453.2498434</v>
      </c>
      <c r="S131" s="330">
        <f t="shared" si="2541"/>
        <v>425.9949785</v>
      </c>
      <c r="T131" s="330">
        <f t="shared" si="2541"/>
        <v>879.2448218</v>
      </c>
      <c r="U131" s="330">
        <f t="shared" si="2541"/>
        <v>437.8749938</v>
      </c>
      <c r="V131" s="330">
        <f t="shared" si="2541"/>
        <v>408.903651</v>
      </c>
      <c r="W131" s="330">
        <f t="shared" si="2541"/>
        <v>846.7786448</v>
      </c>
      <c r="X131" s="330">
        <f t="shared" si="2541"/>
        <v>461.2617019</v>
      </c>
      <c r="Y131" s="330">
        <f t="shared" si="2541"/>
        <v>429.166426</v>
      </c>
      <c r="Z131" s="330">
        <f t="shared" si="2541"/>
        <v>890.4281279</v>
      </c>
      <c r="AA131" s="330">
        <f t="shared" si="2541"/>
        <v>927.6369123</v>
      </c>
      <c r="AB131" s="330">
        <f t="shared" si="2541"/>
        <v>860.6411992</v>
      </c>
      <c r="AC131" s="330">
        <f t="shared" si="2541"/>
        <v>1788.278111</v>
      </c>
      <c r="AD131" s="330">
        <f t="shared" si="2541"/>
        <v>1395.213022</v>
      </c>
      <c r="AE131" s="330">
        <f t="shared" si="2541"/>
        <v>1290.589485</v>
      </c>
      <c r="AF131" s="330">
        <f t="shared" si="2541"/>
        <v>2685.802507</v>
      </c>
      <c r="AG131" s="330">
        <f t="shared" si="2541"/>
        <v>2322.966151</v>
      </c>
      <c r="AH131" s="330">
        <f t="shared" si="2541"/>
        <v>2136.487047</v>
      </c>
      <c r="AI131" s="330">
        <f t="shared" si="2541"/>
        <v>4459.453198</v>
      </c>
      <c r="AJ131" s="330">
        <f t="shared" si="2541"/>
        <v>1861.704449</v>
      </c>
      <c r="AK131" s="330">
        <f t="shared" si="2541"/>
        <v>1707.320621</v>
      </c>
      <c r="AL131" s="330">
        <f t="shared" si="2541"/>
        <v>3569.02507</v>
      </c>
      <c r="AM131" s="330">
        <f t="shared" si="2541"/>
        <v>909.4684619</v>
      </c>
      <c r="AN131" s="330">
        <f t="shared" si="2541"/>
        <v>822.1439246</v>
      </c>
      <c r="AO131" s="330">
        <f t="shared" si="2541"/>
        <v>1731.612387</v>
      </c>
      <c r="AP131" s="330">
        <f t="shared" si="2541"/>
        <v>448.2842374</v>
      </c>
      <c r="AQ131" s="330">
        <f t="shared" si="2541"/>
        <v>403.9607636</v>
      </c>
      <c r="AR131" s="330">
        <f t="shared" si="2541"/>
        <v>852.245001</v>
      </c>
      <c r="AS131" s="330">
        <f t="shared" si="2541"/>
        <v>445.6500058</v>
      </c>
      <c r="AT131" s="330">
        <f t="shared" si="2541"/>
        <v>401.801342</v>
      </c>
      <c r="AU131" s="330">
        <f t="shared" si="2541"/>
        <v>847.4513478</v>
      </c>
      <c r="AV131" s="330">
        <f t="shared" si="2541"/>
        <v>444.2554126</v>
      </c>
      <c r="AW131" s="330">
        <f t="shared" si="2541"/>
        <v>401.615185</v>
      </c>
      <c r="AX131" s="330">
        <f t="shared" si="2541"/>
        <v>845.8705976</v>
      </c>
      <c r="AY131" s="330">
        <f t="shared" si="2541"/>
        <v>443.2482064</v>
      </c>
      <c r="AZ131" s="330">
        <f t="shared" si="2541"/>
        <v>402.2481189</v>
      </c>
      <c r="BA131" s="330">
        <f t="shared" si="2541"/>
        <v>845.4963253</v>
      </c>
      <c r="BB131" s="330">
        <f t="shared" si="2541"/>
        <v>441.3887488</v>
      </c>
      <c r="BC131" s="330">
        <f t="shared" si="2541"/>
        <v>401.9130362</v>
      </c>
      <c r="BD131" s="330">
        <f t="shared" si="2541"/>
        <v>843.301785</v>
      </c>
      <c r="BE131" s="330">
        <f t="shared" si="2541"/>
        <v>436.7401048</v>
      </c>
      <c r="BF131" s="330">
        <f t="shared" si="2541"/>
        <v>398.599441</v>
      </c>
      <c r="BG131" s="330">
        <f t="shared" si="2541"/>
        <v>835.3395458</v>
      </c>
      <c r="BH131" s="330">
        <f t="shared" si="2541"/>
        <v>4700.476391</v>
      </c>
      <c r="BI131" s="330">
        <f t="shared" si="2541"/>
        <v>4269.511573</v>
      </c>
      <c r="BJ131" s="330">
        <f t="shared" si="2541"/>
        <v>8969.987964</v>
      </c>
      <c r="BK131" s="330">
        <f t="shared" si="2541"/>
        <v>3912.763664</v>
      </c>
      <c r="BL131" s="330">
        <f t="shared" si="2541"/>
        <v>3552.583604</v>
      </c>
      <c r="BM131" s="330">
        <f t="shared" si="2541"/>
        <v>7465.347267</v>
      </c>
      <c r="BN131" s="330">
        <f t="shared" si="2541"/>
        <v>5666</v>
      </c>
      <c r="BO131" s="330">
        <f t="shared" si="2541"/>
        <v>3265</v>
      </c>
      <c r="BP131" s="330">
        <f t="shared" si="2541"/>
        <v>8931</v>
      </c>
      <c r="BQ131" s="330">
        <f t="shared" si="2541"/>
        <v>4752.477142</v>
      </c>
      <c r="BR131" s="330">
        <f t="shared" si="2541"/>
        <v>4438.036614</v>
      </c>
      <c r="BS131" s="330">
        <f t="shared" si="2541"/>
        <v>9190.513757</v>
      </c>
      <c r="BT131" s="330">
        <f t="shared" si="2541"/>
        <v>3362.286735</v>
      </c>
      <c r="BU131" s="330">
        <f t="shared" si="2541"/>
        <v>3062.134282</v>
      </c>
      <c r="BV131" s="330">
        <f t="shared" si="2541"/>
        <v>6424.421018</v>
      </c>
      <c r="BW131" s="330">
        <f t="shared" si="2541"/>
        <v>1283.296918</v>
      </c>
      <c r="BX131" s="330">
        <f t="shared" si="2541"/>
        <v>1170.704355</v>
      </c>
      <c r="BY131" s="330">
        <f t="shared" si="2541"/>
        <v>2454.001273</v>
      </c>
      <c r="BZ131" s="330">
        <f t="shared" si="2541"/>
        <v>1194.352862</v>
      </c>
      <c r="CA131" s="330">
        <f t="shared" si="2541"/>
        <v>1087.268772</v>
      </c>
      <c r="CB131" s="330">
        <f t="shared" si="2541"/>
        <v>2281.621635</v>
      </c>
      <c r="CC131" s="330">
        <f t="shared" si="2541"/>
        <v>2477.64978</v>
      </c>
      <c r="CD131" s="330">
        <f t="shared" si="2541"/>
        <v>2257.973127</v>
      </c>
      <c r="CE131" s="330">
        <f t="shared" si="2541"/>
        <v>4735.622907</v>
      </c>
      <c r="CF131" s="330">
        <f t="shared" si="2541"/>
        <v>18270.83673</v>
      </c>
      <c r="CG131" s="330">
        <f t="shared" si="2541"/>
        <v>17364.65366</v>
      </c>
      <c r="CH131" s="330">
        <f t="shared" si="2541"/>
        <v>35635.49039</v>
      </c>
      <c r="CI131" s="330">
        <f t="shared" si="2541"/>
        <v>8321.460166</v>
      </c>
      <c r="CJ131" s="330">
        <f t="shared" si="2541"/>
        <v>7581.952603</v>
      </c>
      <c r="CK131" s="330">
        <f t="shared" si="2541"/>
        <v>15903.41277</v>
      </c>
      <c r="CL131" s="330">
        <f t="shared" si="2541"/>
        <v>15978.43541</v>
      </c>
      <c r="CM131" s="330">
        <f t="shared" si="2541"/>
        <v>15204.04066</v>
      </c>
      <c r="CN131" s="330">
        <f t="shared" si="2541"/>
        <v>31182.47607</v>
      </c>
      <c r="CO131" s="330">
        <f t="shared" si="2541"/>
        <v>709.4992921</v>
      </c>
      <c r="CP131" s="330">
        <f t="shared" si="2541"/>
        <v>719.5341675</v>
      </c>
      <c r="CQ131" s="330">
        <f t="shared" si="2541"/>
        <v>1429.03346</v>
      </c>
      <c r="CR131" s="330">
        <f t="shared" si="2541"/>
        <v>5406.411723</v>
      </c>
      <c r="CS131" s="330">
        <f t="shared" si="2541"/>
        <v>5094.11277</v>
      </c>
      <c r="CT131" s="330">
        <f t="shared" si="2541"/>
        <v>10500.52449</v>
      </c>
      <c r="CU131" s="330">
        <f t="shared" si="2541"/>
        <v>6298.641463</v>
      </c>
      <c r="CV131" s="330">
        <f t="shared" si="2541"/>
        <v>6130.411747</v>
      </c>
      <c r="CW131" s="330">
        <f t="shared" si="2541"/>
        <v>12429.05321</v>
      </c>
      <c r="CX131" s="330">
        <f t="shared" si="2541"/>
        <v>3988.768993</v>
      </c>
      <c r="CY131" s="330">
        <f t="shared" si="2541"/>
        <v>3742.352084</v>
      </c>
      <c r="CZ131" s="330">
        <f t="shared" si="2541"/>
        <v>7731.121077</v>
      </c>
      <c r="DA131" s="330">
        <f t="shared" si="2541"/>
        <v>15693.82218</v>
      </c>
      <c r="DB131" s="330">
        <f t="shared" si="2541"/>
        <v>14966.8766</v>
      </c>
      <c r="DC131" s="330">
        <f t="shared" si="2541"/>
        <v>30660.69878</v>
      </c>
      <c r="DD131" s="330">
        <f t="shared" si="2541"/>
        <v>16888.17504</v>
      </c>
      <c r="DE131" s="330">
        <f t="shared" si="2541"/>
        <v>16054.14537</v>
      </c>
      <c r="DF131" s="330">
        <f t="shared" si="2541"/>
        <v>32942.32042</v>
      </c>
      <c r="DG131" s="330">
        <f t="shared" si="2541"/>
        <v>17076.48386</v>
      </c>
      <c r="DH131" s="330">
        <f t="shared" si="2541"/>
        <v>16277.38489</v>
      </c>
      <c r="DI131" s="330">
        <f t="shared" si="2541"/>
        <v>33353.86875</v>
      </c>
      <c r="DJ131" s="330">
        <f t="shared" si="2541"/>
        <v>4369.221767</v>
      </c>
      <c r="DK131" s="330">
        <f t="shared" si="2541"/>
        <v>4113.995987</v>
      </c>
      <c r="DL131" s="330">
        <f t="shared" si="2541"/>
        <v>8483.217753</v>
      </c>
      <c r="DM131" s="330">
        <f t="shared" si="2541"/>
        <v>1382.661684</v>
      </c>
      <c r="DN131" s="330">
        <f t="shared" si="2541"/>
        <v>1310.508287</v>
      </c>
      <c r="DO131" s="330">
        <f t="shared" si="2541"/>
        <v>2693.169971</v>
      </c>
      <c r="DP131" s="330">
        <f t="shared" si="2541"/>
        <v>13994.77972</v>
      </c>
      <c r="DQ131" s="330">
        <f t="shared" si="2541"/>
        <v>11465.78256</v>
      </c>
      <c r="DR131" s="330">
        <f t="shared" si="2541"/>
        <v>8443.516214</v>
      </c>
      <c r="DS131" s="330">
        <f t="shared" si="2541"/>
        <v>7762.387568</v>
      </c>
      <c r="DT131" s="330">
        <f t="shared" si="2541"/>
        <v>350.042894</v>
      </c>
      <c r="DU131" s="330">
        <f t="shared" si="2541"/>
        <v>373.8405555</v>
      </c>
      <c r="DV131" s="330">
        <f t="shared" si="2541"/>
        <v>723.8834495</v>
      </c>
      <c r="DW131" s="330">
        <f t="shared" si="2541"/>
        <v>572.2181478</v>
      </c>
      <c r="DX131" s="330">
        <f t="shared" si="2541"/>
        <v>1372.145682</v>
      </c>
      <c r="DY131" s="330">
        <f t="shared" si="2541"/>
        <v>270.4083835</v>
      </c>
      <c r="DZ131" s="330">
        <f t="shared" si="2541"/>
        <v>256.9968742</v>
      </c>
      <c r="EA131" s="330">
        <f t="shared" si="2541"/>
        <v>527.4052577</v>
      </c>
      <c r="EB131" s="330">
        <f t="shared" si="2541"/>
        <v>3606.66317</v>
      </c>
      <c r="EC131" s="330">
        <f t="shared" si="2541"/>
        <v>3427.782633</v>
      </c>
      <c r="ED131" s="330">
        <f t="shared" si="2541"/>
        <v>7034.445802</v>
      </c>
      <c r="EE131" s="330">
        <v>245.0</v>
      </c>
      <c r="EF131" s="330">
        <f t="shared" ref="EF131:EI131" si="2542">EF130</f>
        <v>57.18016839</v>
      </c>
      <c r="EG131" s="330">
        <f t="shared" si="2542"/>
        <v>43.66343007</v>
      </c>
      <c r="EH131" s="330">
        <f t="shared" si="2542"/>
        <v>282.3474805</v>
      </c>
      <c r="EI131" s="330">
        <f t="shared" si="2542"/>
        <v>77.62387568</v>
      </c>
    </row>
    <row r="132" ht="14.25" customHeight="1">
      <c r="A132" s="85" t="s">
        <v>138</v>
      </c>
      <c r="B132" s="86"/>
      <c r="C132" s="204"/>
      <c r="D132" s="370">
        <f t="shared" ref="D132:L132" si="2543">D7+D15+D21+D36+D50+D58+D65+D71+D86+D97+D109+D122</f>
        <v>629319</v>
      </c>
      <c r="E132" s="370">
        <f t="shared" si="2543"/>
        <v>611473</v>
      </c>
      <c r="F132" s="370">
        <f t="shared" si="2543"/>
        <v>1240792</v>
      </c>
      <c r="G132" s="371">
        <f t="shared" si="2543"/>
        <v>0</v>
      </c>
      <c r="H132" s="371">
        <f t="shared" si="2543"/>
        <v>0</v>
      </c>
      <c r="I132" s="370">
        <f t="shared" si="2543"/>
        <v>0</v>
      </c>
      <c r="J132" s="370">
        <f t="shared" si="2543"/>
        <v>645592</v>
      </c>
      <c r="K132" s="372">
        <f t="shared" si="2543"/>
        <v>631336</v>
      </c>
      <c r="L132" s="370">
        <f t="shared" si="2543"/>
        <v>1276928</v>
      </c>
      <c r="M132" s="370">
        <f t="shared" ref="M132:N132" si="2544">SUM(M7:M131)</f>
        <v>35769</v>
      </c>
      <c r="N132" s="370">
        <f t="shared" si="2544"/>
        <v>1240792</v>
      </c>
      <c r="O132" s="373">
        <f>M132/N132*1000</f>
        <v>28.8275553</v>
      </c>
      <c r="P132" s="370">
        <f t="shared" ref="P132:DW132" si="2545">P7+P15+P21+P36+P50+P58+P65+P71+P86+P97+P109+P122</f>
        <v>24329.31473</v>
      </c>
      <c r="Q132" s="370">
        <f t="shared" si="2545"/>
        <v>24184.98458</v>
      </c>
      <c r="R132" s="370">
        <f t="shared" si="2545"/>
        <v>11700.88082</v>
      </c>
      <c r="S132" s="370">
        <f t="shared" si="2545"/>
        <v>11442.68303</v>
      </c>
      <c r="T132" s="370">
        <f t="shared" si="2545"/>
        <v>23142.32319</v>
      </c>
      <c r="U132" s="370">
        <f t="shared" si="2545"/>
        <v>11303.296</v>
      </c>
      <c r="V132" s="370">
        <f t="shared" si="2545"/>
        <v>10982.76123</v>
      </c>
      <c r="W132" s="370">
        <f t="shared" si="2545"/>
        <v>22286.05723</v>
      </c>
      <c r="X132" s="370">
        <f t="shared" si="2545"/>
        <v>11907</v>
      </c>
      <c r="Y132" s="370">
        <f t="shared" si="2545"/>
        <v>11527</v>
      </c>
      <c r="Z132" s="370">
        <f t="shared" si="2545"/>
        <v>23434</v>
      </c>
      <c r="AA132" s="370">
        <f t="shared" si="2545"/>
        <v>23946</v>
      </c>
      <c r="AB132" s="370">
        <f t="shared" si="2545"/>
        <v>23116</v>
      </c>
      <c r="AC132" s="370">
        <f t="shared" si="2545"/>
        <v>47062</v>
      </c>
      <c r="AD132" s="370">
        <f t="shared" si="2545"/>
        <v>36016</v>
      </c>
      <c r="AE132" s="370">
        <f t="shared" si="2545"/>
        <v>34664</v>
      </c>
      <c r="AF132" s="370">
        <f t="shared" si="2545"/>
        <v>70680</v>
      </c>
      <c r="AG132" s="370">
        <f t="shared" si="2545"/>
        <v>59965</v>
      </c>
      <c r="AH132" s="370">
        <f t="shared" si="2545"/>
        <v>57385.31815</v>
      </c>
      <c r="AI132" s="370">
        <f t="shared" si="2545"/>
        <v>117348.7535</v>
      </c>
      <c r="AJ132" s="370">
        <f t="shared" si="2545"/>
        <v>48058</v>
      </c>
      <c r="AK132" s="370">
        <f t="shared" si="2545"/>
        <v>45857</v>
      </c>
      <c r="AL132" s="370">
        <f t="shared" si="2545"/>
        <v>93915</v>
      </c>
      <c r="AM132" s="370">
        <f t="shared" si="2545"/>
        <v>23477</v>
      </c>
      <c r="AN132" s="370">
        <f t="shared" si="2545"/>
        <v>22082</v>
      </c>
      <c r="AO132" s="370">
        <f t="shared" si="2545"/>
        <v>45559</v>
      </c>
      <c r="AP132" s="370">
        <f t="shared" si="2545"/>
        <v>11572</v>
      </c>
      <c r="AQ132" s="370">
        <f t="shared" si="2545"/>
        <v>10850</v>
      </c>
      <c r="AR132" s="370">
        <f t="shared" si="2545"/>
        <v>22422</v>
      </c>
      <c r="AS132" s="370">
        <f t="shared" si="2545"/>
        <v>11504</v>
      </c>
      <c r="AT132" s="370">
        <f t="shared" si="2545"/>
        <v>10792</v>
      </c>
      <c r="AU132" s="370">
        <f t="shared" si="2545"/>
        <v>22296</v>
      </c>
      <c r="AV132" s="370">
        <f t="shared" si="2545"/>
        <v>11468</v>
      </c>
      <c r="AW132" s="370">
        <f t="shared" si="2545"/>
        <v>10787</v>
      </c>
      <c r="AX132" s="370">
        <f t="shared" si="2545"/>
        <v>22255</v>
      </c>
      <c r="AY132" s="370">
        <f t="shared" si="2545"/>
        <v>11442</v>
      </c>
      <c r="AZ132" s="370">
        <f t="shared" si="2545"/>
        <v>10804</v>
      </c>
      <c r="BA132" s="370">
        <f t="shared" si="2545"/>
        <v>22246</v>
      </c>
      <c r="BB132" s="370">
        <f t="shared" si="2545"/>
        <v>11394</v>
      </c>
      <c r="BC132" s="370">
        <f t="shared" si="2545"/>
        <v>10795</v>
      </c>
      <c r="BD132" s="370">
        <f t="shared" si="2545"/>
        <v>22189</v>
      </c>
      <c r="BE132" s="370">
        <f t="shared" si="2545"/>
        <v>11274</v>
      </c>
      <c r="BF132" s="370">
        <f t="shared" si="2545"/>
        <v>10706</v>
      </c>
      <c r="BG132" s="370">
        <f t="shared" si="2545"/>
        <v>21980</v>
      </c>
      <c r="BH132" s="370">
        <f t="shared" si="2545"/>
        <v>121338</v>
      </c>
      <c r="BI132" s="370">
        <f t="shared" si="2545"/>
        <v>114675</v>
      </c>
      <c r="BJ132" s="370">
        <f t="shared" si="2545"/>
        <v>236013</v>
      </c>
      <c r="BK132" s="370">
        <f t="shared" si="2545"/>
        <v>101005.4088</v>
      </c>
      <c r="BL132" s="370">
        <f t="shared" si="2545"/>
        <v>95419</v>
      </c>
      <c r="BM132" s="370">
        <f t="shared" si="2545"/>
        <v>196423.2722</v>
      </c>
      <c r="BN132" s="370">
        <f t="shared" si="2545"/>
        <v>125407</v>
      </c>
      <c r="BO132" s="370">
        <f t="shared" si="2545"/>
        <v>88304</v>
      </c>
      <c r="BP132" s="370">
        <f t="shared" si="2545"/>
        <v>213711</v>
      </c>
      <c r="BQ132" s="370">
        <f t="shared" si="2545"/>
        <v>105923.5095</v>
      </c>
      <c r="BR132" s="370">
        <f t="shared" si="2545"/>
        <v>103166.3411</v>
      </c>
      <c r="BS132" s="370">
        <f t="shared" si="2545"/>
        <v>219934.6136</v>
      </c>
      <c r="BT132" s="370">
        <f t="shared" si="2545"/>
        <v>86794</v>
      </c>
      <c r="BU132" s="370">
        <f t="shared" si="2545"/>
        <v>82246</v>
      </c>
      <c r="BV132" s="370">
        <f t="shared" si="2545"/>
        <v>169040</v>
      </c>
      <c r="BW132" s="370">
        <f t="shared" si="2545"/>
        <v>33127</v>
      </c>
      <c r="BX132" s="370">
        <f t="shared" si="2545"/>
        <v>31444</v>
      </c>
      <c r="BY132" s="370">
        <f t="shared" si="2545"/>
        <v>64571</v>
      </c>
      <c r="BZ132" s="370">
        <f t="shared" si="2545"/>
        <v>30831</v>
      </c>
      <c r="CA132" s="370">
        <f t="shared" si="2545"/>
        <v>29203</v>
      </c>
      <c r="CB132" s="370">
        <f t="shared" si="2545"/>
        <v>60034</v>
      </c>
      <c r="CC132" s="370">
        <f t="shared" si="2545"/>
        <v>63958</v>
      </c>
      <c r="CD132" s="370">
        <f t="shared" si="2545"/>
        <v>60647</v>
      </c>
      <c r="CE132" s="370">
        <f t="shared" si="2545"/>
        <v>124605</v>
      </c>
      <c r="CF132" s="370">
        <f t="shared" si="2545"/>
        <v>471643</v>
      </c>
      <c r="CG132" s="370">
        <f t="shared" si="2545"/>
        <v>466398</v>
      </c>
      <c r="CH132" s="370">
        <f t="shared" si="2545"/>
        <v>938041</v>
      </c>
      <c r="CI132" s="370">
        <f t="shared" si="2545"/>
        <v>214810</v>
      </c>
      <c r="CJ132" s="370">
        <f t="shared" si="2545"/>
        <v>203644</v>
      </c>
      <c r="CK132" s="370">
        <f t="shared" si="2545"/>
        <v>418454</v>
      </c>
      <c r="CL132" s="370">
        <f t="shared" si="2545"/>
        <v>412467</v>
      </c>
      <c r="CM132" s="370">
        <f t="shared" si="2545"/>
        <v>408366</v>
      </c>
      <c r="CN132" s="370">
        <f t="shared" si="2545"/>
        <v>820833</v>
      </c>
      <c r="CO132" s="370">
        <f t="shared" si="2545"/>
        <v>18315</v>
      </c>
      <c r="CP132" s="370">
        <f t="shared" si="2545"/>
        <v>19326</v>
      </c>
      <c r="CQ132" s="370">
        <f t="shared" si="2545"/>
        <v>37641</v>
      </c>
      <c r="CR132" s="370">
        <f t="shared" si="2545"/>
        <v>139561</v>
      </c>
      <c r="CS132" s="370">
        <f t="shared" si="2545"/>
        <v>136823</v>
      </c>
      <c r="CT132" s="370">
        <f t="shared" si="2545"/>
        <v>276384</v>
      </c>
      <c r="CU132" s="370">
        <f t="shared" si="2545"/>
        <v>162593</v>
      </c>
      <c r="CV132" s="370">
        <f t="shared" si="2545"/>
        <v>164657</v>
      </c>
      <c r="CW132" s="370">
        <f t="shared" si="2545"/>
        <v>327250</v>
      </c>
      <c r="CX132" s="370">
        <f t="shared" si="2545"/>
        <v>93988.79156</v>
      </c>
      <c r="CY132" s="370">
        <f t="shared" si="2545"/>
        <v>87726.11366</v>
      </c>
      <c r="CZ132" s="370">
        <f t="shared" si="2545"/>
        <v>203482</v>
      </c>
      <c r="DA132" s="370">
        <f t="shared" si="2545"/>
        <v>405120</v>
      </c>
      <c r="DB132" s="370">
        <f t="shared" si="2545"/>
        <v>401996</v>
      </c>
      <c r="DC132" s="370">
        <f t="shared" si="2545"/>
        <v>807116</v>
      </c>
      <c r="DD132" s="370">
        <f t="shared" si="2545"/>
        <v>435951.086</v>
      </c>
      <c r="DE132" s="370">
        <f t="shared" si="2545"/>
        <v>431199</v>
      </c>
      <c r="DF132" s="370">
        <f t="shared" si="2545"/>
        <v>867150.086</v>
      </c>
      <c r="DG132" s="370">
        <f t="shared" si="2545"/>
        <v>440812</v>
      </c>
      <c r="DH132" s="370">
        <f t="shared" si="2545"/>
        <v>437195</v>
      </c>
      <c r="DI132" s="370">
        <f t="shared" si="2545"/>
        <v>878007</v>
      </c>
      <c r="DJ132" s="370">
        <f t="shared" si="2545"/>
        <v>112787</v>
      </c>
      <c r="DK132" s="370">
        <f t="shared" si="2545"/>
        <v>110498</v>
      </c>
      <c r="DL132" s="370">
        <f t="shared" si="2545"/>
        <v>223285</v>
      </c>
      <c r="DM132" s="370">
        <f t="shared" si="2545"/>
        <v>35692</v>
      </c>
      <c r="DN132" s="370">
        <f t="shared" si="2545"/>
        <v>35199.58207</v>
      </c>
      <c r="DO132" s="370">
        <f t="shared" si="2545"/>
        <v>70890.68245</v>
      </c>
      <c r="DP132" s="370">
        <f t="shared" si="2545"/>
        <v>368347</v>
      </c>
      <c r="DQ132" s="370">
        <f t="shared" si="2545"/>
        <v>301783</v>
      </c>
      <c r="DR132" s="370">
        <f t="shared" si="2545"/>
        <v>222236</v>
      </c>
      <c r="DS132" s="370">
        <f t="shared" si="2545"/>
        <v>204308.48</v>
      </c>
      <c r="DT132" s="370">
        <f t="shared" si="2545"/>
        <v>9036</v>
      </c>
      <c r="DU132" s="370">
        <f t="shared" si="2545"/>
        <v>10041</v>
      </c>
      <c r="DV132" s="370">
        <f t="shared" si="2545"/>
        <v>19077</v>
      </c>
      <c r="DW132" s="370">
        <f t="shared" si="2545"/>
        <v>15060</v>
      </c>
      <c r="DX132" s="370">
        <f>SUM(DX122,DX109,DX97,DX86,DX71,DX65,DX58,DX50,DX36,DX21,DX15,DX7)</f>
        <v>36112.74863</v>
      </c>
      <c r="DY132" s="370">
        <f t="shared" ref="DY132:EF132" si="2546">DY7+DY15+DY21+DY36+DY50+DY58+DY65+DY71+DY86+DY97+DY109+DY122</f>
        <v>6980.3164</v>
      </c>
      <c r="DZ132" s="370">
        <f t="shared" si="2546"/>
        <v>6903.693001</v>
      </c>
      <c r="EA132" s="370">
        <f t="shared" si="2546"/>
        <v>13883.05686</v>
      </c>
      <c r="EB132" s="370">
        <f t="shared" si="2546"/>
        <v>93112.31447</v>
      </c>
      <c r="EC132" s="370">
        <f t="shared" si="2546"/>
        <v>92076.78203</v>
      </c>
      <c r="ED132" s="370">
        <f t="shared" si="2546"/>
        <v>185189.0965</v>
      </c>
      <c r="EE132" s="370">
        <f t="shared" si="2546"/>
        <v>5099</v>
      </c>
      <c r="EF132" s="370">
        <f t="shared" si="2546"/>
        <v>1505</v>
      </c>
      <c r="EG132" s="370">
        <f t="shared" ref="EG132:EH132" si="2547">SUM(EG7,EG15,EG21,EG36,EG50,EG58,EG65,EG71,EG86,EG97,EG109,EG122)</f>
        <v>1148.892381</v>
      </c>
      <c r="EH132" s="370">
        <f t="shared" si="2547"/>
        <v>7431</v>
      </c>
      <c r="EI132" s="370">
        <f>EI7+EI15+EI21+EI36+EI50+EI58+EI65+EI71+EI86+EI97+EI109+EI122</f>
        <v>2043.0848</v>
      </c>
    </row>
    <row r="133" ht="15.75" hidden="1" customHeight="1">
      <c r="A133" s="374"/>
      <c r="B133" s="374"/>
      <c r="C133" s="374"/>
      <c r="D133" s="375"/>
      <c r="E133" s="375"/>
      <c r="F133" s="375"/>
      <c r="G133" s="376"/>
      <c r="H133" s="376"/>
      <c r="I133" s="375"/>
      <c r="J133" s="375"/>
      <c r="K133" s="377"/>
      <c r="L133" s="375"/>
      <c r="M133" s="375"/>
      <c r="N133" s="375"/>
      <c r="O133" s="108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5"/>
      <c r="AO133" s="375"/>
      <c r="AP133" s="375"/>
      <c r="AQ133" s="375"/>
      <c r="AR133" s="375"/>
      <c r="AS133" s="375"/>
      <c r="AT133" s="375"/>
      <c r="AU133" s="375"/>
      <c r="AV133" s="375"/>
      <c r="AW133" s="375"/>
      <c r="AX133" s="375"/>
      <c r="AY133" s="375"/>
      <c r="AZ133" s="375"/>
      <c r="BA133" s="375"/>
      <c r="BB133" s="375"/>
      <c r="BC133" s="375"/>
      <c r="BD133" s="375"/>
      <c r="BE133" s="375"/>
      <c r="BF133" s="375"/>
      <c r="BG133" s="375"/>
      <c r="BH133" s="375"/>
      <c r="BI133" s="375"/>
      <c r="BJ133" s="375"/>
      <c r="BK133" s="375"/>
      <c r="BL133" s="375"/>
      <c r="BM133" s="375"/>
      <c r="BN133" s="375"/>
      <c r="BO133" s="375"/>
      <c r="BP133" s="375"/>
      <c r="BQ133" s="375"/>
      <c r="BR133" s="375"/>
      <c r="BS133" s="375"/>
      <c r="BT133" s="375"/>
      <c r="BU133" s="375"/>
      <c r="BV133" s="375"/>
      <c r="BW133" s="375"/>
      <c r="BX133" s="375"/>
      <c r="BY133" s="375"/>
      <c r="BZ133" s="375"/>
      <c r="CA133" s="375"/>
      <c r="CB133" s="375"/>
      <c r="CC133" s="375"/>
      <c r="CD133" s="375"/>
      <c r="CE133" s="375"/>
      <c r="CF133" s="375"/>
      <c r="CG133" s="375"/>
      <c r="CH133" s="375"/>
      <c r="CI133" s="375"/>
      <c r="CJ133" s="375"/>
      <c r="CK133" s="375"/>
      <c r="CL133" s="375"/>
      <c r="CM133" s="375"/>
      <c r="CN133" s="375"/>
      <c r="CO133" s="375"/>
      <c r="CP133" s="375"/>
      <c r="CQ133" s="375"/>
      <c r="CR133" s="375"/>
      <c r="CS133" s="375"/>
      <c r="CT133" s="375"/>
      <c r="CU133" s="375"/>
      <c r="CV133" s="375"/>
      <c r="CW133" s="375"/>
      <c r="CX133" s="375"/>
      <c r="CY133" s="375"/>
      <c r="CZ133" s="375"/>
      <c r="DA133" s="375"/>
      <c r="DB133" s="375"/>
      <c r="DC133" s="375"/>
      <c r="DD133" s="375"/>
      <c r="DE133" s="375"/>
      <c r="DF133" s="375"/>
      <c r="DG133" s="375"/>
      <c r="DH133" s="375"/>
      <c r="DI133" s="375"/>
      <c r="DJ133" s="375"/>
      <c r="DK133" s="375"/>
      <c r="DL133" s="375"/>
      <c r="DM133" s="375"/>
      <c r="DN133" s="375"/>
      <c r="DO133" s="375"/>
      <c r="DP133" s="375"/>
      <c r="DQ133" s="375"/>
      <c r="DR133" s="375"/>
      <c r="DS133" s="375"/>
      <c r="DT133" s="375"/>
      <c r="DU133" s="375"/>
      <c r="DV133" s="375"/>
      <c r="DW133" s="375"/>
      <c r="DX133" s="375"/>
      <c r="DY133" s="375"/>
      <c r="DZ133" s="375"/>
      <c r="EA133" s="375"/>
      <c r="EB133" s="375"/>
      <c r="EC133" s="375"/>
      <c r="ED133" s="375">
        <f>SUM(EB132:EC132)</f>
        <v>185189.0965</v>
      </c>
      <c r="EE133" s="375"/>
      <c r="EF133" s="375"/>
      <c r="EG133" s="370"/>
      <c r="EH133" s="375"/>
      <c r="EI133" s="375"/>
    </row>
    <row r="134" ht="15.75" hidden="1" customHeight="1">
      <c r="A134" s="2"/>
      <c r="B134" s="378" t="s">
        <v>238</v>
      </c>
      <c r="C134" s="378"/>
      <c r="D134" s="379">
        <v>887203.0</v>
      </c>
      <c r="E134" s="379">
        <v>852737.0</v>
      </c>
      <c r="F134" s="379">
        <f>D134+E134</f>
        <v>1739940</v>
      </c>
      <c r="G134" s="380">
        <v>887203.0</v>
      </c>
      <c r="H134" s="380">
        <v>852737.0</v>
      </c>
      <c r="I134" s="379">
        <f>G134+H134</f>
        <v>1739940</v>
      </c>
      <c r="J134" s="379">
        <v>645592.0</v>
      </c>
      <c r="K134" s="381">
        <v>631336.0</v>
      </c>
      <c r="L134" s="379">
        <f>J134+K134</f>
        <v>1276928</v>
      </c>
      <c r="M134" s="97">
        <v>27809.0</v>
      </c>
      <c r="N134" s="97"/>
      <c r="O134" s="98"/>
      <c r="P134" s="370">
        <v>24329.0</v>
      </c>
      <c r="Q134" s="370">
        <v>24185.0</v>
      </c>
      <c r="R134" s="382">
        <f>J134/L134*T134</f>
        <v>11700.18205</v>
      </c>
      <c r="S134" s="382">
        <f>K134/L134*T134</f>
        <v>11441.81795</v>
      </c>
      <c r="T134" s="382">
        <v>23142.0</v>
      </c>
      <c r="U134" s="383">
        <f>G138*W134/100</f>
        <v>11303.296</v>
      </c>
      <c r="V134" s="383">
        <f>H138*W134/100</f>
        <v>10982.76123</v>
      </c>
      <c r="W134" s="384">
        <f>T132-(T132*3.7/100)</f>
        <v>22286.05723</v>
      </c>
      <c r="X134" s="382">
        <v>11907.0</v>
      </c>
      <c r="Y134" s="382">
        <v>11527.0</v>
      </c>
      <c r="Z134" s="382">
        <f>X134+Y134</f>
        <v>23434</v>
      </c>
      <c r="AA134" s="382">
        <v>23946.0</v>
      </c>
      <c r="AB134" s="382">
        <v>23116.0</v>
      </c>
      <c r="AC134" s="382">
        <f>AA134+AB134</f>
        <v>47062</v>
      </c>
      <c r="AD134" s="382">
        <v>36016.0</v>
      </c>
      <c r="AE134" s="382">
        <v>34664.0</v>
      </c>
      <c r="AF134" s="382">
        <f>AD134+AE134</f>
        <v>70680</v>
      </c>
      <c r="AG134" s="382">
        <v>59965.0</v>
      </c>
      <c r="AH134" s="382">
        <v>57384.0</v>
      </c>
      <c r="AI134" s="382">
        <f>AG134+AH134</f>
        <v>117349</v>
      </c>
      <c r="AJ134" s="382">
        <v>48058.0</v>
      </c>
      <c r="AK134" s="382">
        <v>45857.0</v>
      </c>
      <c r="AL134" s="382">
        <f>AJ134+AK134</f>
        <v>93915</v>
      </c>
      <c r="AM134" s="382">
        <v>23477.0</v>
      </c>
      <c r="AN134" s="382">
        <v>22082.0</v>
      </c>
      <c r="AO134" s="382">
        <f>AM134+AN134</f>
        <v>45559</v>
      </c>
      <c r="AP134" s="382">
        <v>11572.0</v>
      </c>
      <c r="AQ134" s="382">
        <v>10850.0</v>
      </c>
      <c r="AR134" s="382">
        <f>AP134+AQ134</f>
        <v>22422</v>
      </c>
      <c r="AS134" s="382">
        <v>11504.0</v>
      </c>
      <c r="AT134" s="382">
        <v>10792.0</v>
      </c>
      <c r="AU134" s="382">
        <f>AS134+AT134</f>
        <v>22296</v>
      </c>
      <c r="AV134" s="382">
        <v>11468.0</v>
      </c>
      <c r="AW134" s="382">
        <v>10787.0</v>
      </c>
      <c r="AX134" s="382">
        <f>SUM(AV134:AW134)</f>
        <v>22255</v>
      </c>
      <c r="AY134" s="382">
        <v>11442.0</v>
      </c>
      <c r="AZ134" s="382">
        <v>10804.0</v>
      </c>
      <c r="BA134" s="382">
        <f>AY134+AZ134</f>
        <v>22246</v>
      </c>
      <c r="BB134" s="382">
        <v>11394.0</v>
      </c>
      <c r="BC134" s="382">
        <v>10795.0</v>
      </c>
      <c r="BD134" s="382">
        <f>BB134+BC134</f>
        <v>22189</v>
      </c>
      <c r="BE134" s="382">
        <v>11274.0</v>
      </c>
      <c r="BF134" s="382">
        <v>10706.0</v>
      </c>
      <c r="BG134" s="382">
        <f>BE134+BF134</f>
        <v>21980</v>
      </c>
      <c r="BH134" s="382">
        <v>121338.0</v>
      </c>
      <c r="BI134" s="382">
        <v>114675.0</v>
      </c>
      <c r="BJ134" s="382">
        <f>BH134+BI134</f>
        <v>236013</v>
      </c>
      <c r="BK134" s="382">
        <v>101004.0</v>
      </c>
      <c r="BL134" s="382">
        <v>95419.0</v>
      </c>
      <c r="BM134" s="382">
        <f>BK134+BL134</f>
        <v>196423</v>
      </c>
      <c r="BN134" s="382">
        <v>657482.0</v>
      </c>
      <c r="BO134" s="382">
        <v>629722.0</v>
      </c>
      <c r="BP134" s="382">
        <f>BN134+BO134</f>
        <v>1287204</v>
      </c>
      <c r="BQ134" s="382"/>
      <c r="BR134" s="382"/>
      <c r="BS134" s="382"/>
      <c r="BT134" s="382">
        <v>86794.0</v>
      </c>
      <c r="BU134" s="382">
        <v>82246.0</v>
      </c>
      <c r="BV134" s="382">
        <f>BT134+BU134</f>
        <v>169040</v>
      </c>
      <c r="BW134" s="382">
        <v>33127.0</v>
      </c>
      <c r="BX134" s="382">
        <v>31444.0</v>
      </c>
      <c r="BY134" s="382">
        <f>SUM(BW134:BX134)</f>
        <v>64571</v>
      </c>
      <c r="BZ134" s="382">
        <v>30831.0</v>
      </c>
      <c r="CA134" s="382">
        <v>29203.0</v>
      </c>
      <c r="CB134" s="382">
        <f>SUM(BZ134:CA134)</f>
        <v>60034</v>
      </c>
      <c r="CC134" s="382">
        <v>63958.0</v>
      </c>
      <c r="CD134" s="382">
        <v>60647.0</v>
      </c>
      <c r="CE134" s="382">
        <f>SUM(CC134:CD134)</f>
        <v>124605</v>
      </c>
      <c r="CF134" s="382">
        <v>471643.0</v>
      </c>
      <c r="CG134" s="382">
        <v>466398.0</v>
      </c>
      <c r="CH134" s="382">
        <f>CF134+CG134</f>
        <v>938041</v>
      </c>
      <c r="CI134" s="382">
        <v>214810.0</v>
      </c>
      <c r="CJ134" s="382">
        <v>203644.0</v>
      </c>
      <c r="CK134" s="382">
        <f>CI134+CJ134</f>
        <v>418454</v>
      </c>
      <c r="CL134" s="382">
        <v>412467.0</v>
      </c>
      <c r="CM134" s="382">
        <v>408366.0</v>
      </c>
      <c r="CN134" s="382">
        <f>CL134+CM134</f>
        <v>820833</v>
      </c>
      <c r="CO134" s="382">
        <v>18315.0</v>
      </c>
      <c r="CP134" s="382">
        <v>19326.0</v>
      </c>
      <c r="CQ134" s="382">
        <f>CO134+CP134</f>
        <v>37641</v>
      </c>
      <c r="CR134" s="382">
        <v>139561.0</v>
      </c>
      <c r="CS134" s="382">
        <v>136823.0</v>
      </c>
      <c r="CT134" s="382">
        <f>CR134+CS134</f>
        <v>276384</v>
      </c>
      <c r="CU134" s="382">
        <v>162593.0</v>
      </c>
      <c r="CV134" s="382">
        <v>164657.0</v>
      </c>
      <c r="CW134" s="382">
        <f>CU134+CV134</f>
        <v>327250</v>
      </c>
      <c r="CX134" s="382">
        <v>102966.0</v>
      </c>
      <c r="CY134" s="382">
        <v>100516.0</v>
      </c>
      <c r="CZ134" s="382">
        <f>CX134+CY134</f>
        <v>203482</v>
      </c>
      <c r="DA134" s="382">
        <v>405120.0</v>
      </c>
      <c r="DB134" s="382">
        <v>401996.0</v>
      </c>
      <c r="DC134" s="382">
        <f>DA134+DB134</f>
        <v>807116</v>
      </c>
      <c r="DD134" s="382">
        <v>435951.0</v>
      </c>
      <c r="DE134" s="382">
        <v>431199.0</v>
      </c>
      <c r="DF134" s="382">
        <f>DD134+DE134</f>
        <v>867150</v>
      </c>
      <c r="DG134" s="382">
        <v>440812.0</v>
      </c>
      <c r="DH134" s="382">
        <v>437195.0</v>
      </c>
      <c r="DI134" s="382">
        <f>DG134+DH134</f>
        <v>878007</v>
      </c>
      <c r="DJ134" s="382">
        <v>112787.0</v>
      </c>
      <c r="DK134" s="382">
        <v>110498.0</v>
      </c>
      <c r="DL134" s="382">
        <f>DJ134+DK134</f>
        <v>223285</v>
      </c>
      <c r="DM134" s="382">
        <v>35692.0</v>
      </c>
      <c r="DN134" s="382">
        <v>35199.0</v>
      </c>
      <c r="DO134" s="382">
        <f>DM134+DN134</f>
        <v>70891</v>
      </c>
      <c r="DP134" s="382">
        <v>368347.0</v>
      </c>
      <c r="DQ134" s="382">
        <v>301783.0</v>
      </c>
      <c r="DR134" s="382">
        <v>222236.0</v>
      </c>
      <c r="DS134" s="385"/>
      <c r="DT134" s="382">
        <v>9036.0</v>
      </c>
      <c r="DU134" s="382">
        <v>10041.0</v>
      </c>
      <c r="DV134" s="382">
        <f>DT134+DU134</f>
        <v>19077</v>
      </c>
      <c r="DW134" s="385" t="str">
        <f>#REF!+#REF!</f>
        <v>#REF!</v>
      </c>
      <c r="DX134" s="344">
        <v>46734.0</v>
      </c>
      <c r="DY134" s="386"/>
      <c r="DZ134" s="386"/>
      <c r="EA134" s="386"/>
      <c r="EB134" s="386"/>
      <c r="EC134" s="386"/>
      <c r="ED134" s="386"/>
      <c r="EE134" s="386"/>
      <c r="EF134" s="386">
        <v>1505.0</v>
      </c>
      <c r="EG134" s="386"/>
      <c r="EH134" s="344">
        <v>9616.000000000002</v>
      </c>
      <c r="EI134" s="386"/>
    </row>
    <row r="135" ht="15.75" hidden="1" customHeight="1">
      <c r="A135" s="3"/>
      <c r="B135" s="3"/>
      <c r="C135" s="3"/>
      <c r="D135" s="3">
        <f>D134/F134</f>
        <v>0.5099043645</v>
      </c>
      <c r="E135" s="3">
        <f>E134/F134</f>
        <v>0.4900956355</v>
      </c>
      <c r="F135" s="3"/>
      <c r="G135" s="387"/>
      <c r="H135" s="387"/>
      <c r="I135" s="3"/>
      <c r="J135" s="3"/>
      <c r="K135" s="222"/>
      <c r="L135" s="3"/>
      <c r="M135" s="3"/>
      <c r="N135" s="3"/>
      <c r="O135" s="3"/>
      <c r="P135" s="99"/>
      <c r="Q135" s="99"/>
      <c r="R135" s="93"/>
      <c r="S135" s="3"/>
      <c r="T135" s="93"/>
      <c r="U135" s="93"/>
      <c r="V135" s="93"/>
      <c r="W135" s="93"/>
      <c r="X135" s="93"/>
      <c r="Y135" s="3"/>
      <c r="Z135" s="3"/>
      <c r="AA135" s="93"/>
      <c r="AB135" s="3"/>
      <c r="AC135" s="3"/>
      <c r="AD135" s="3"/>
      <c r="AE135" s="3"/>
      <c r="AF135" s="3"/>
      <c r="AG135" s="3"/>
      <c r="AH135" s="3"/>
      <c r="AI135" s="9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9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>
        <v>15060.0</v>
      </c>
      <c r="DX135" s="388">
        <v>36113.0</v>
      </c>
      <c r="DY135" s="3"/>
      <c r="DZ135" s="3"/>
      <c r="EA135" s="3"/>
      <c r="EB135" s="3"/>
      <c r="EC135" s="3"/>
      <c r="ED135" s="3"/>
      <c r="EE135" s="3"/>
      <c r="EF135" s="3"/>
      <c r="EG135" s="3"/>
      <c r="EH135" s="389">
        <v>7431.0</v>
      </c>
      <c r="EI135" s="3"/>
    </row>
    <row r="136" ht="15.75" hidden="1" customHeight="1">
      <c r="A136" s="3"/>
      <c r="B136" s="3"/>
      <c r="C136" s="3"/>
      <c r="D136" s="3"/>
      <c r="E136" s="3"/>
      <c r="F136" s="3"/>
      <c r="G136" s="387"/>
      <c r="H136" s="387"/>
      <c r="I136" s="3"/>
      <c r="J136" s="3"/>
      <c r="K136" s="222"/>
      <c r="L136" s="3"/>
      <c r="M136" s="3"/>
      <c r="N136" s="3"/>
      <c r="O136" s="3"/>
      <c r="P136" s="99"/>
      <c r="Q136" s="99"/>
      <c r="R136" s="93"/>
      <c r="S136" s="3"/>
      <c r="T136" s="3"/>
      <c r="U136" s="3"/>
      <c r="V136" s="3"/>
      <c r="W136" s="3"/>
      <c r="X136" s="93"/>
      <c r="Y136" s="3"/>
      <c r="Z136" s="3"/>
      <c r="AA136" s="93"/>
      <c r="AB136" s="3"/>
      <c r="AC136" s="3"/>
      <c r="AD136" s="3"/>
      <c r="AE136" s="3"/>
      <c r="AF136" s="3"/>
      <c r="AG136" s="3"/>
      <c r="AH136" s="3"/>
      <c r="AI136" s="9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9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93"/>
      <c r="CE136" s="3"/>
      <c r="CF136" s="3"/>
      <c r="CG136" s="3"/>
      <c r="CH136" s="3"/>
      <c r="CI136" s="93"/>
      <c r="CJ136" s="3"/>
      <c r="CK136" s="9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93"/>
      <c r="DY136" s="3"/>
      <c r="DZ136" s="3"/>
      <c r="EA136" s="3"/>
      <c r="EB136" s="3"/>
      <c r="EC136" s="3"/>
      <c r="ED136" s="3"/>
      <c r="EE136" s="3"/>
      <c r="EF136" s="3"/>
      <c r="EG136" s="3"/>
      <c r="EH136" s="93"/>
      <c r="EI136" s="3"/>
    </row>
    <row r="137" ht="15.75" hidden="1" customHeight="1">
      <c r="A137" s="3"/>
      <c r="B137" s="3"/>
      <c r="C137" s="3"/>
      <c r="D137" s="3">
        <v>853115.0</v>
      </c>
      <c r="E137" s="3">
        <v>819604.0</v>
      </c>
      <c r="F137" s="3">
        <f>D137+E137</f>
        <v>1672719</v>
      </c>
      <c r="G137" s="387">
        <v>853115.0</v>
      </c>
      <c r="H137" s="387">
        <v>819604.0</v>
      </c>
      <c r="I137" s="387">
        <f>G137+H137</f>
        <v>1672719</v>
      </c>
      <c r="J137" s="3">
        <v>853115.0</v>
      </c>
      <c r="K137" s="222">
        <v>819604.0</v>
      </c>
      <c r="L137" s="222">
        <f>J137+K137</f>
        <v>1672719</v>
      </c>
      <c r="M137" s="390">
        <v>1169648.0</v>
      </c>
      <c r="N137" s="3"/>
      <c r="O137" s="3"/>
      <c r="P137" s="99">
        <f>(P134*1000)/(1.1*L132)</f>
        <v>17.32068897</v>
      </c>
      <c r="Q137" s="99">
        <f>(Q134*1000)/(1.05*L132)</f>
        <v>18.03808307</v>
      </c>
      <c r="R137" s="93">
        <f t="shared" ref="R137:T137" si="2548">(R134*1000)/(0.995*J132)</f>
        <v>18.21425441</v>
      </c>
      <c r="S137" s="99">
        <f t="shared" si="2548"/>
        <v>18.21425441</v>
      </c>
      <c r="T137" s="3">
        <f t="shared" si="2548"/>
        <v>18.21425441</v>
      </c>
      <c r="U137" s="3"/>
      <c r="V137" s="3"/>
      <c r="W137" s="93">
        <f>Z134-W134</f>
        <v>1147.942766</v>
      </c>
      <c r="X137" s="93">
        <f t="shared" ref="X137:Z137" si="2549">(X134*1000)/(0.995*J132)</f>
        <v>18.53621819</v>
      </c>
      <c r="Y137" s="3">
        <f t="shared" si="2549"/>
        <v>18.3498559</v>
      </c>
      <c r="Z137" s="3">
        <f t="shared" si="2549"/>
        <v>18.44407734</v>
      </c>
      <c r="AA137" s="93">
        <f t="shared" ref="AA137:AC137" si="2550">(AA134*100)/J132</f>
        <v>3.709153769</v>
      </c>
      <c r="AB137" s="3">
        <f t="shared" si="2550"/>
        <v>3.661441768</v>
      </c>
      <c r="AC137" s="3">
        <f t="shared" si="2550"/>
        <v>3.685564104</v>
      </c>
      <c r="AD137" s="3">
        <f t="shared" ref="AD137:AF137" si="2551">(AD134*100)/J132</f>
        <v>5.578755623</v>
      </c>
      <c r="AE137" s="3">
        <f t="shared" si="2551"/>
        <v>5.490578709</v>
      </c>
      <c r="AF137" s="3">
        <f t="shared" si="2551"/>
        <v>5.535159383</v>
      </c>
      <c r="AG137" s="387">
        <f t="shared" ref="AG137:AI137" si="2552">(AG134*100)/J132</f>
        <v>9.288374081</v>
      </c>
      <c r="AH137" s="3">
        <f t="shared" si="2552"/>
        <v>9.089296349</v>
      </c>
      <c r="AI137" s="3">
        <f t="shared" si="2552"/>
        <v>9.189946497</v>
      </c>
      <c r="AJ137" s="3">
        <f t="shared" ref="AJ137:AL137" si="2553">(AJ134*100)/J132</f>
        <v>7.444020372</v>
      </c>
      <c r="AK137" s="3">
        <f t="shared" si="2553"/>
        <v>7.263485687</v>
      </c>
      <c r="AL137" s="3">
        <f t="shared" si="2553"/>
        <v>7.354760801</v>
      </c>
      <c r="AM137" s="3">
        <f t="shared" ref="AM137:AO137" si="2554">(AM134*100)/J132</f>
        <v>3.636507268</v>
      </c>
      <c r="AN137" s="3">
        <f t="shared" si="2554"/>
        <v>3.497662101</v>
      </c>
      <c r="AO137" s="3">
        <f t="shared" si="2554"/>
        <v>3.567859738</v>
      </c>
      <c r="AP137" s="3">
        <f t="shared" ref="AP137:AR137" si="2555">(AP134*100)/J132</f>
        <v>1.792463351</v>
      </c>
      <c r="AQ137" s="3">
        <f t="shared" si="2555"/>
        <v>1.718577746</v>
      </c>
      <c r="AR137" s="3">
        <f t="shared" si="2555"/>
        <v>1.755932989</v>
      </c>
      <c r="AS137" s="3">
        <f t="shared" ref="AS137:AU137" si="2556">(AS134*100)/J132</f>
        <v>1.781930383</v>
      </c>
      <c r="AT137" s="3">
        <f t="shared" si="2556"/>
        <v>1.709390879</v>
      </c>
      <c r="AU137" s="3">
        <f t="shared" si="2556"/>
        <v>1.746065557</v>
      </c>
      <c r="AV137" s="3">
        <f t="shared" ref="AV137:AX137" si="2557">(AV134*100)/J132</f>
        <v>1.776354106</v>
      </c>
      <c r="AW137" s="3">
        <f t="shared" si="2557"/>
        <v>1.708598908</v>
      </c>
      <c r="AX137" s="3">
        <f t="shared" si="2557"/>
        <v>1.742854726</v>
      </c>
      <c r="AY137" s="3">
        <f t="shared" ref="AY137:AZ137" si="2558">(AY134*100)/J132</f>
        <v>1.772326795</v>
      </c>
      <c r="AZ137" s="390">
        <f t="shared" si="2558"/>
        <v>1.71129161</v>
      </c>
      <c r="BA137" s="3" t="str">
        <f t="shared" ref="BA137:BD137" si="2559">(BA134*100)/I132</f>
        <v>#DIV/0!</v>
      </c>
      <c r="BB137" s="3">
        <f t="shared" si="2559"/>
        <v>1.764891758</v>
      </c>
      <c r="BC137" s="3">
        <f t="shared" si="2559"/>
        <v>1.709866062</v>
      </c>
      <c r="BD137" s="3">
        <f t="shared" si="2559"/>
        <v>1.737686072</v>
      </c>
      <c r="BE137" s="3">
        <f t="shared" ref="BE137:BG137" si="2560">(BE134*100)/J132</f>
        <v>1.746304167</v>
      </c>
      <c r="BF137" s="3">
        <f t="shared" si="2560"/>
        <v>1.695768972</v>
      </c>
      <c r="BG137" s="3">
        <f t="shared" si="2560"/>
        <v>1.721318665</v>
      </c>
      <c r="BH137" s="391">
        <f t="shared" ref="BH137:BJ137" si="2561">(BH134*100)/J132</f>
        <v>18.79484256</v>
      </c>
      <c r="BI137" s="3">
        <f t="shared" si="2561"/>
        <v>18.16386203</v>
      </c>
      <c r="BJ137" s="3">
        <f t="shared" si="2561"/>
        <v>18.48287452</v>
      </c>
      <c r="BK137" s="3">
        <f t="shared" ref="BK137:BM137" si="2562">(BK134*100)/J132</f>
        <v>15.64517528</v>
      </c>
      <c r="BL137" s="3">
        <f t="shared" si="2562"/>
        <v>15.11382212</v>
      </c>
      <c r="BM137" s="3">
        <f t="shared" si="2562"/>
        <v>15.38246479</v>
      </c>
      <c r="BN137" s="3" t="str">
        <f t="shared" ref="BN137:BP137" si="2563">(BN134*100)/G132</f>
        <v>#DIV/0!</v>
      </c>
      <c r="BO137" s="3" t="str">
        <f t="shared" si="2563"/>
        <v>#DIV/0!</v>
      </c>
      <c r="BP137" s="3" t="str">
        <f t="shared" si="2563"/>
        <v>#DIV/0!</v>
      </c>
      <c r="BQ137" s="3"/>
      <c r="BR137" s="3"/>
      <c r="BS137" s="3"/>
      <c r="BT137" s="3" t="str">
        <f t="shared" ref="BT137:BV137" si="2564">(BT134*100)/G132</f>
        <v>#DIV/0!</v>
      </c>
      <c r="BU137" s="3" t="str">
        <f t="shared" si="2564"/>
        <v>#DIV/0!</v>
      </c>
      <c r="BV137" s="3" t="str">
        <f t="shared" si="2564"/>
        <v>#DIV/0!</v>
      </c>
      <c r="BW137" s="3"/>
      <c r="BX137" s="3"/>
      <c r="BY137" s="3"/>
      <c r="BZ137" s="3"/>
      <c r="CA137" s="3"/>
      <c r="CB137" s="3"/>
      <c r="CC137" s="3"/>
      <c r="CD137" s="3"/>
      <c r="CE137" s="3"/>
      <c r="CF137" s="3">
        <f t="shared" ref="CF137:CH137" si="2565">(CF134*100)/J132</f>
        <v>73.05589289</v>
      </c>
      <c r="CG137" s="3">
        <f t="shared" si="2565"/>
        <v>73.87476716</v>
      </c>
      <c r="CH137" s="3">
        <f t="shared" si="2565"/>
        <v>73.46075895</v>
      </c>
      <c r="CI137" s="3">
        <f t="shared" ref="CI137:CK137" si="2566">(CI134*100)/J132</f>
        <v>33.27333672</v>
      </c>
      <c r="CJ137" s="3">
        <f t="shared" si="2566"/>
        <v>32.25604116</v>
      </c>
      <c r="CK137" s="3">
        <f t="shared" si="2566"/>
        <v>32.77036763</v>
      </c>
      <c r="CL137" s="3">
        <f t="shared" ref="CL137:CN137" si="2567">(CL134*100)/J132</f>
        <v>63.88973221</v>
      </c>
      <c r="CM137" s="3">
        <f t="shared" si="2567"/>
        <v>64.68283133</v>
      </c>
      <c r="CN137" s="3">
        <f t="shared" si="2567"/>
        <v>64.28185458</v>
      </c>
      <c r="CO137" s="3">
        <f t="shared" ref="CO137:CQ137" si="2568">(CO134*100)/J132</f>
        <v>2.836931065</v>
      </c>
      <c r="CP137" s="3">
        <f t="shared" si="2568"/>
        <v>3.061127514</v>
      </c>
      <c r="CQ137" s="3">
        <f t="shared" si="2568"/>
        <v>2.947777792</v>
      </c>
      <c r="CR137" s="3">
        <f t="shared" ref="CR137:CT137" si="2569">(CR134*100)/J132</f>
        <v>21.61752314</v>
      </c>
      <c r="CS137" s="3">
        <f t="shared" si="2569"/>
        <v>21.67197815</v>
      </c>
      <c r="CT137" s="3">
        <f t="shared" si="2569"/>
        <v>21.64444667</v>
      </c>
      <c r="CU137" s="3">
        <f t="shared" ref="CU137:CW137" si="2570">(CU134*100)/J132</f>
        <v>25.18510143</v>
      </c>
      <c r="CV137" s="3">
        <f t="shared" si="2570"/>
        <v>26.08072405</v>
      </c>
      <c r="CW137" s="3">
        <f t="shared" si="2570"/>
        <v>25.62791324</v>
      </c>
      <c r="CX137" s="3">
        <f t="shared" ref="CX137:CZ137" si="2571">(CX134*100)/J132</f>
        <v>15.94908239</v>
      </c>
      <c r="CY137" s="3">
        <f t="shared" si="2571"/>
        <v>15.92115767</v>
      </c>
      <c r="CZ137" s="3">
        <f t="shared" si="2571"/>
        <v>15.93527591</v>
      </c>
      <c r="DA137" s="3">
        <f t="shared" ref="DA137:DC137" si="2572">(DA134*100)/J132</f>
        <v>62.75170696</v>
      </c>
      <c r="DB137" s="3">
        <f t="shared" si="2572"/>
        <v>63.67385988</v>
      </c>
      <c r="DC137" s="3">
        <f t="shared" si="2572"/>
        <v>63.20763583</v>
      </c>
      <c r="DD137" s="392">
        <f t="shared" ref="DD137:DF137" si="2573">(DD134*100)/J132</f>
        <v>67.52732376</v>
      </c>
      <c r="DE137" s="393">
        <f t="shared" si="2573"/>
        <v>68.29944752</v>
      </c>
      <c r="DF137" s="3">
        <f t="shared" si="2573"/>
        <v>67.90907553</v>
      </c>
      <c r="DG137" s="394">
        <f t="shared" ref="DG137:DI137" si="2574">(DG134*100)/J132</f>
        <v>68.28027609</v>
      </c>
      <c r="DH137" s="395">
        <f t="shared" si="2574"/>
        <v>69.24917952</v>
      </c>
      <c r="DI137" s="3">
        <f t="shared" si="2574"/>
        <v>68.75931924</v>
      </c>
      <c r="DJ137" s="395">
        <f t="shared" ref="DJ137:DL137" si="2575">(DJ134*100)/J132</f>
        <v>17.47032181</v>
      </c>
      <c r="DK137" s="3">
        <f t="shared" si="2575"/>
        <v>17.5022492</v>
      </c>
      <c r="DL137" s="3">
        <f t="shared" si="2575"/>
        <v>17.48610728</v>
      </c>
      <c r="DM137" s="3">
        <f t="shared" ref="DM137:DO137" si="2576">(DM134*100)/J132</f>
        <v>5.528569127</v>
      </c>
      <c r="DN137" s="3">
        <f t="shared" si="2576"/>
        <v>5.57531964</v>
      </c>
      <c r="DO137" s="3">
        <f t="shared" si="2576"/>
        <v>5.551683415</v>
      </c>
      <c r="DP137" s="394">
        <f>(DP134*100)/L132</f>
        <v>28.84634059</v>
      </c>
      <c r="DQ137" s="3">
        <f>(DQ134*100)/L132</f>
        <v>23.63351732</v>
      </c>
      <c r="DR137" s="3">
        <f>(DR134*100)/L132</f>
        <v>17.403957</v>
      </c>
      <c r="DS137" s="3"/>
      <c r="DT137" s="3">
        <f t="shared" ref="DT137:DV137" si="2577">(DT134*100)/J132</f>
        <v>1.399645597</v>
      </c>
      <c r="DU137" s="3">
        <f t="shared" si="2577"/>
        <v>1.590436788</v>
      </c>
      <c r="DV137" s="3">
        <f t="shared" si="2577"/>
        <v>1.493976168</v>
      </c>
      <c r="DW137" s="390"/>
      <c r="DX137" s="93">
        <f>(DX134*100)/L132</f>
        <v>3.659877456</v>
      </c>
      <c r="DY137" s="3"/>
      <c r="DZ137" s="3"/>
      <c r="EA137" s="3"/>
      <c r="EB137" s="3"/>
      <c r="EC137" s="3"/>
      <c r="ED137" s="3"/>
      <c r="EE137" s="3"/>
      <c r="EF137" s="390">
        <f>(EF134*100)/L132</f>
        <v>0.1178609914</v>
      </c>
      <c r="EG137" s="390"/>
      <c r="EH137" s="93">
        <f>(EH134*100)/L132</f>
        <v>0.7530573376</v>
      </c>
      <c r="EI137" s="3"/>
    </row>
    <row r="138" ht="14.25" hidden="1" customHeight="1">
      <c r="A138" s="3"/>
      <c r="B138" s="3"/>
      <c r="C138" s="3"/>
      <c r="D138" s="3"/>
      <c r="E138" s="3"/>
      <c r="F138" s="3"/>
      <c r="G138" s="387">
        <f>D132/F132*100</f>
        <v>50.71913745</v>
      </c>
      <c r="H138" s="387">
        <f>E132/F132*100</f>
        <v>49.28086255</v>
      </c>
      <c r="I138" s="387">
        <f>SUM(G138:H138)</f>
        <v>100</v>
      </c>
      <c r="J138" s="3"/>
      <c r="K138" s="222"/>
      <c r="L138" s="3"/>
      <c r="M138" s="3"/>
      <c r="N138" s="3"/>
      <c r="O138" s="3"/>
      <c r="P138" s="3"/>
      <c r="Q138" s="99"/>
      <c r="R138" s="93"/>
      <c r="S138" s="3"/>
      <c r="T138" s="3"/>
      <c r="X138" s="93"/>
      <c r="Y138" s="3"/>
      <c r="Z138" s="3"/>
      <c r="AA138" s="9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9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93"/>
      <c r="DY138" s="3"/>
      <c r="DZ138" s="3"/>
      <c r="EA138" s="3"/>
      <c r="EB138" s="3"/>
      <c r="EC138" s="3"/>
      <c r="ED138" s="3"/>
      <c r="EE138" s="3"/>
      <c r="EF138" s="3"/>
      <c r="EG138" s="3"/>
      <c r="EH138" s="93"/>
      <c r="EI138" s="3"/>
    </row>
    <row r="139" ht="14.25" customHeight="1">
      <c r="A139" s="3"/>
      <c r="B139" s="3"/>
      <c r="C139" s="3"/>
      <c r="D139" s="3"/>
      <c r="E139" s="3"/>
      <c r="F139" s="3"/>
      <c r="G139" s="387"/>
      <c r="H139" s="387"/>
      <c r="I139" s="3"/>
      <c r="J139" s="3"/>
      <c r="K139" s="222"/>
      <c r="L139" s="3"/>
      <c r="M139" s="3"/>
      <c r="N139" s="3"/>
      <c r="O139" s="3"/>
      <c r="P139" s="3"/>
      <c r="Q139" s="3"/>
      <c r="R139" s="93"/>
      <c r="S139" s="3"/>
      <c r="T139" s="3"/>
      <c r="U139" s="390"/>
      <c r="V139" s="390"/>
      <c r="W139" s="390"/>
      <c r="X139" s="93"/>
      <c r="Y139" s="3"/>
      <c r="Z139" s="3"/>
      <c r="AA139" s="9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9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93"/>
      <c r="DY139" s="3"/>
      <c r="DZ139" s="3"/>
      <c r="EA139" s="3"/>
      <c r="EB139" s="3"/>
      <c r="EC139" s="3"/>
      <c r="ED139" s="3"/>
      <c r="EE139" s="3"/>
      <c r="EF139" s="3"/>
      <c r="EG139" s="3"/>
      <c r="EH139" s="93"/>
      <c r="EI139" s="3"/>
    </row>
    <row r="140" ht="14.25" customHeight="1">
      <c r="A140" s="3"/>
      <c r="B140" s="3"/>
      <c r="C140" s="396" t="s">
        <v>239</v>
      </c>
      <c r="D140" s="95"/>
      <c r="E140" s="95"/>
      <c r="F140" s="95"/>
      <c r="G140" s="95"/>
      <c r="H140" s="95"/>
      <c r="I140" s="95"/>
      <c r="J140" s="95"/>
      <c r="K140" s="95"/>
      <c r="L140" s="95"/>
      <c r="M140" s="96"/>
      <c r="N140" s="3"/>
      <c r="O140" s="3"/>
      <c r="P140" s="3"/>
      <c r="Q140" s="3"/>
      <c r="R140" s="93"/>
      <c r="S140" s="3"/>
      <c r="T140" s="3"/>
      <c r="U140" s="3"/>
      <c r="V140" s="3"/>
      <c r="W140" s="3"/>
      <c r="X140" s="93"/>
      <c r="Y140" s="3"/>
      <c r="Z140" s="3"/>
      <c r="AA140" s="9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9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93"/>
      <c r="DY140" s="3"/>
      <c r="DZ140" s="3"/>
      <c r="EA140" s="3"/>
      <c r="EB140" s="3"/>
      <c r="EC140" s="3"/>
      <c r="ED140" s="3"/>
      <c r="EE140" s="3"/>
      <c r="EF140" s="3"/>
      <c r="EG140" s="3"/>
      <c r="EH140" s="93"/>
      <c r="EI140" s="3"/>
    </row>
    <row r="141" ht="14.25" customHeight="1">
      <c r="A141" s="3"/>
      <c r="B141" s="3"/>
      <c r="C141" s="397" t="s">
        <v>183</v>
      </c>
      <c r="D141" s="398">
        <v>2023.0</v>
      </c>
      <c r="E141" s="399"/>
      <c r="F141" s="399"/>
      <c r="G141" s="387"/>
      <c r="H141" s="387"/>
      <c r="I141" s="3"/>
      <c r="J141" s="398">
        <v>2023.0</v>
      </c>
      <c r="K141" s="222"/>
      <c r="L141" s="3"/>
      <c r="M141" s="3"/>
      <c r="N141" s="3"/>
      <c r="O141" s="3"/>
      <c r="P141" s="3"/>
      <c r="Q141" s="3"/>
      <c r="R141" s="93"/>
      <c r="S141" s="3"/>
      <c r="T141" s="3">
        <f>999/23142</f>
        <v>0.04316826549</v>
      </c>
      <c r="U141" s="3"/>
      <c r="V141" s="3"/>
      <c r="W141" s="3"/>
      <c r="X141" s="93"/>
      <c r="Y141" s="3"/>
      <c r="Z141" s="3"/>
      <c r="AA141" s="93"/>
      <c r="AB141" s="3"/>
      <c r="AC141" s="3">
        <f>38784/47062</f>
        <v>0.824104373</v>
      </c>
      <c r="AD141" s="3"/>
      <c r="AE141" s="3"/>
      <c r="AF141" s="3"/>
      <c r="AG141" s="3"/>
      <c r="AH141" s="3"/>
      <c r="AI141" s="400">
        <v>117.349</v>
      </c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9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93"/>
      <c r="DY141" s="3"/>
      <c r="DZ141" s="3"/>
      <c r="EA141" s="3"/>
      <c r="EB141" s="3"/>
      <c r="EC141" s="3"/>
      <c r="ED141" s="3"/>
      <c r="EE141" s="3"/>
      <c r="EF141" s="3"/>
      <c r="EG141" s="3"/>
      <c r="EH141" s="93"/>
      <c r="EI141" s="3"/>
    </row>
    <row r="142" ht="14.25" customHeight="1">
      <c r="A142" s="3"/>
      <c r="B142" s="3"/>
      <c r="C142" s="397" t="s">
        <v>186</v>
      </c>
      <c r="D142" s="401">
        <v>0.0148</v>
      </c>
      <c r="E142" s="399"/>
      <c r="F142" s="399"/>
      <c r="G142" s="387"/>
      <c r="H142" s="3"/>
      <c r="I142" s="222"/>
      <c r="J142" s="401">
        <v>0.0148</v>
      </c>
      <c r="K142" s="3"/>
      <c r="L142" s="3"/>
      <c r="M142" s="3"/>
      <c r="N142" s="3"/>
      <c r="O142" s="3"/>
      <c r="P142" s="93"/>
      <c r="Q142" s="3"/>
      <c r="R142" s="3"/>
      <c r="S142" s="93"/>
      <c r="T142" s="3"/>
      <c r="U142" s="3"/>
      <c r="V142" s="3"/>
      <c r="W142" s="3"/>
      <c r="X142" s="3"/>
      <c r="Y142" s="9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9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93"/>
      <c r="DY142" s="3"/>
      <c r="DZ142" s="3"/>
      <c r="EA142" s="3"/>
      <c r="EB142" s="3"/>
      <c r="EC142" s="3"/>
      <c r="ED142" s="3"/>
      <c r="EE142" s="3"/>
      <c r="EF142" s="93"/>
      <c r="EG142" s="3"/>
    </row>
    <row r="143" ht="14.25" customHeight="1">
      <c r="A143" s="3"/>
      <c r="B143" s="3"/>
      <c r="C143" s="397" t="s">
        <v>187</v>
      </c>
      <c r="D143" s="401">
        <v>0.1974</v>
      </c>
      <c r="E143" s="399"/>
      <c r="F143" s="399"/>
      <c r="G143" s="387"/>
      <c r="H143" s="3"/>
      <c r="I143" s="222"/>
      <c r="J143" s="401">
        <v>0.1974</v>
      </c>
      <c r="K143" s="3"/>
      <c r="L143" s="3"/>
      <c r="M143" s="3"/>
      <c r="N143" s="3"/>
      <c r="O143" s="3"/>
      <c r="P143" s="93"/>
      <c r="Q143" s="3"/>
      <c r="R143" s="3"/>
      <c r="S143" s="93"/>
      <c r="T143" s="3"/>
      <c r="U143" s="3"/>
      <c r="V143" s="3"/>
      <c r="W143" s="3"/>
      <c r="X143" s="3"/>
      <c r="Y143" s="9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9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93"/>
      <c r="DY143" s="3"/>
      <c r="DZ143" s="3"/>
      <c r="EA143" s="3"/>
      <c r="EB143" s="3"/>
      <c r="EC143" s="3"/>
      <c r="ED143" s="3"/>
      <c r="EE143" s="3"/>
      <c r="EF143" s="93"/>
      <c r="EG143" s="3"/>
    </row>
    <row r="144" ht="14.25" customHeight="1">
      <c r="A144" s="3"/>
      <c r="B144" s="3"/>
      <c r="C144" s="397" t="s">
        <v>188</v>
      </c>
      <c r="D144" s="401">
        <v>9.0E-4</v>
      </c>
      <c r="E144" s="399"/>
      <c r="F144" s="399"/>
      <c r="G144" s="387"/>
      <c r="H144" s="3"/>
      <c r="I144" s="222"/>
      <c r="J144" s="401">
        <v>9.0E-4</v>
      </c>
      <c r="K144" s="3"/>
      <c r="L144" s="3"/>
      <c r="M144" s="3"/>
      <c r="N144" s="3"/>
      <c r="O144" s="3"/>
      <c r="P144" s="93"/>
      <c r="Q144" s="3"/>
      <c r="R144" s="3"/>
      <c r="S144" s="93"/>
      <c r="T144" s="3"/>
      <c r="U144" s="3"/>
      <c r="V144" s="3"/>
      <c r="W144" s="3"/>
      <c r="X144" s="3"/>
      <c r="Y144" s="9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9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93"/>
      <c r="DY144" s="3"/>
      <c r="DZ144" s="3"/>
      <c r="EA144" s="3"/>
      <c r="EB144" s="3"/>
      <c r="EC144" s="3"/>
      <c r="ED144" s="3"/>
      <c r="EE144" s="3"/>
      <c r="EF144" s="93"/>
      <c r="EG144" s="3"/>
    </row>
    <row r="145" ht="14.25" customHeight="1">
      <c r="A145" s="3"/>
      <c r="B145" s="3"/>
      <c r="C145" s="397" t="s">
        <v>189</v>
      </c>
      <c r="D145" s="401">
        <v>0.02578</v>
      </c>
      <c r="E145" s="402"/>
      <c r="F145" s="402"/>
      <c r="G145" s="387"/>
      <c r="H145" s="3"/>
      <c r="I145" s="222"/>
      <c r="J145" s="401">
        <v>0.02578</v>
      </c>
      <c r="K145" s="3"/>
      <c r="L145" s="3"/>
      <c r="M145" s="3"/>
      <c r="N145" s="3"/>
      <c r="O145" s="3"/>
      <c r="P145" s="93"/>
      <c r="Q145" s="3"/>
      <c r="R145" s="3"/>
      <c r="S145" s="93"/>
      <c r="T145" s="3"/>
      <c r="U145" s="3"/>
      <c r="V145" s="3"/>
      <c r="W145" s="3"/>
      <c r="X145" s="3"/>
      <c r="Y145" s="9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9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93"/>
      <c r="DY145" s="3"/>
      <c r="DZ145" s="3"/>
      <c r="EA145" s="3"/>
      <c r="EB145" s="3"/>
      <c r="EC145" s="3"/>
      <c r="ED145" s="3"/>
      <c r="EE145" s="3"/>
      <c r="EF145" s="93"/>
      <c r="EG145" s="3"/>
    </row>
    <row r="146" ht="14.25" customHeight="1">
      <c r="A146" s="3"/>
      <c r="B146" s="3"/>
      <c r="C146" s="3"/>
      <c r="D146" s="3"/>
      <c r="E146" s="3"/>
      <c r="F146" s="3"/>
      <c r="G146" s="387"/>
      <c r="H146" s="3"/>
      <c r="I146" s="222"/>
      <c r="J146" s="3"/>
      <c r="K146" s="3"/>
      <c r="L146" s="3"/>
      <c r="M146" s="3"/>
      <c r="N146" s="3"/>
      <c r="O146" s="3"/>
      <c r="P146" s="93"/>
      <c r="Q146" s="3"/>
      <c r="R146" s="3"/>
      <c r="S146" s="93"/>
      <c r="T146" s="3"/>
      <c r="U146" s="3"/>
      <c r="V146" s="3"/>
      <c r="W146" s="3"/>
      <c r="X146" s="3"/>
      <c r="Y146" s="9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9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93"/>
      <c r="DY146" s="3"/>
      <c r="DZ146" s="3"/>
      <c r="EA146" s="3"/>
      <c r="EB146" s="3"/>
      <c r="EC146" s="3"/>
      <c r="ED146" s="3"/>
      <c r="EE146" s="3"/>
      <c r="EF146" s="93"/>
      <c r="EG146" s="3"/>
    </row>
    <row r="147" ht="14.25" customHeight="1">
      <c r="A147" s="3"/>
      <c r="B147" s="3"/>
      <c r="C147" s="3"/>
      <c r="D147" s="3"/>
      <c r="E147" s="3"/>
      <c r="F147" s="3"/>
      <c r="G147" s="387"/>
      <c r="H147" s="3"/>
      <c r="I147" s="222"/>
      <c r="J147" s="3"/>
      <c r="K147" s="3"/>
      <c r="L147" s="3"/>
      <c r="M147" s="3"/>
      <c r="N147" s="3"/>
      <c r="O147" s="3"/>
      <c r="P147" s="93"/>
      <c r="Q147" s="3"/>
      <c r="R147" s="3"/>
      <c r="S147" s="93"/>
      <c r="T147" s="3"/>
      <c r="U147" s="3"/>
      <c r="V147" s="3"/>
      <c r="W147" s="3"/>
      <c r="X147" s="3"/>
      <c r="Y147" s="9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9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93"/>
      <c r="DY147" s="3"/>
      <c r="DZ147" s="3"/>
      <c r="EA147" s="3"/>
      <c r="EB147" s="3"/>
      <c r="EC147" s="3"/>
      <c r="ED147" s="3"/>
      <c r="EE147" s="3"/>
      <c r="EF147" s="93"/>
      <c r="EG147" s="3"/>
    </row>
    <row r="148" ht="14.25" customHeight="1">
      <c r="A148" s="3"/>
      <c r="B148" s="3"/>
      <c r="C148" s="3"/>
      <c r="D148" s="3"/>
      <c r="E148" s="3"/>
      <c r="F148" s="3"/>
      <c r="G148" s="387"/>
      <c r="H148" s="3"/>
      <c r="I148" s="222"/>
      <c r="J148" s="3"/>
      <c r="K148" s="3"/>
      <c r="L148" s="3"/>
      <c r="M148" s="3"/>
      <c r="N148" s="3"/>
      <c r="O148" s="3"/>
      <c r="P148" s="93"/>
      <c r="Q148" s="3"/>
      <c r="R148" s="3"/>
      <c r="S148" s="93"/>
      <c r="T148" s="3"/>
      <c r="U148" s="3"/>
      <c r="V148" s="3"/>
      <c r="W148" s="3"/>
      <c r="X148" s="3"/>
      <c r="Y148" s="9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9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93"/>
      <c r="DY148" s="3"/>
      <c r="DZ148" s="3"/>
      <c r="EA148" s="3"/>
      <c r="EB148" s="3"/>
      <c r="EC148" s="3"/>
      <c r="ED148" s="3"/>
      <c r="EE148" s="3"/>
      <c r="EF148" s="93"/>
      <c r="EG148" s="3"/>
    </row>
    <row r="149" ht="14.25" customHeight="1">
      <c r="A149" s="3"/>
      <c r="B149" s="3"/>
      <c r="C149" s="3"/>
      <c r="D149" s="3"/>
      <c r="E149" s="3"/>
      <c r="F149" s="3"/>
      <c r="G149" s="387"/>
      <c r="H149" s="3"/>
      <c r="I149" s="222"/>
      <c r="J149" s="3"/>
      <c r="K149" s="3"/>
      <c r="L149" s="3"/>
      <c r="M149" s="3"/>
      <c r="N149" s="3"/>
      <c r="O149" s="3"/>
      <c r="P149" s="93"/>
      <c r="Q149" s="3"/>
      <c r="R149" s="3"/>
      <c r="S149" s="93"/>
      <c r="T149" s="3"/>
      <c r="U149" s="3"/>
      <c r="V149" s="3"/>
      <c r="W149" s="3"/>
      <c r="X149" s="3"/>
      <c r="Y149" s="9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9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93"/>
      <c r="DY149" s="3"/>
      <c r="DZ149" s="3"/>
      <c r="EA149" s="3"/>
      <c r="EB149" s="3"/>
      <c r="EC149" s="3"/>
      <c r="ED149" s="3"/>
      <c r="EE149" s="3"/>
      <c r="EF149" s="93"/>
      <c r="EG149" s="3"/>
    </row>
    <row r="150" ht="14.25" customHeight="1">
      <c r="A150" s="3"/>
      <c r="B150" s="3"/>
      <c r="C150" s="3"/>
      <c r="D150" s="3"/>
      <c r="E150" s="3"/>
      <c r="F150" s="3"/>
      <c r="G150" s="387"/>
      <c r="H150" s="3"/>
      <c r="I150" s="222"/>
      <c r="J150" s="3"/>
      <c r="K150" s="3"/>
      <c r="L150" s="3"/>
      <c r="M150" s="3"/>
      <c r="N150" s="3"/>
      <c r="O150" s="3"/>
      <c r="P150" s="93"/>
      <c r="Q150" s="3"/>
      <c r="R150" s="3"/>
      <c r="S150" s="93"/>
      <c r="T150" s="3"/>
      <c r="U150" s="3"/>
      <c r="V150" s="3"/>
      <c r="W150" s="3"/>
      <c r="X150" s="3"/>
      <c r="Y150" s="9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9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93"/>
      <c r="DY150" s="3"/>
      <c r="DZ150" s="3"/>
      <c r="EA150" s="3"/>
      <c r="EB150" s="3"/>
      <c r="EC150" s="3"/>
      <c r="ED150" s="3"/>
      <c r="EE150" s="3"/>
      <c r="EF150" s="93"/>
      <c r="EG150" s="3"/>
    </row>
    <row r="151" ht="14.25" customHeight="1">
      <c r="A151" s="3"/>
      <c r="B151" s="3"/>
      <c r="C151" s="3"/>
      <c r="D151" s="3"/>
      <c r="E151" s="3"/>
      <c r="F151" s="3"/>
      <c r="G151" s="387"/>
      <c r="H151" s="3"/>
      <c r="I151" s="222"/>
      <c r="J151" s="3"/>
      <c r="K151" s="3"/>
      <c r="L151" s="3"/>
      <c r="M151" s="3"/>
      <c r="N151" s="3"/>
      <c r="O151" s="3"/>
      <c r="P151" s="93"/>
      <c r="Q151" s="3"/>
      <c r="R151" s="3"/>
      <c r="S151" s="93"/>
      <c r="T151" s="3"/>
      <c r="U151" s="3"/>
      <c r="V151" s="3"/>
      <c r="W151" s="3"/>
      <c r="X151" s="3"/>
      <c r="Y151" s="9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9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93"/>
      <c r="DY151" s="3"/>
      <c r="DZ151" s="3"/>
      <c r="EA151" s="3"/>
      <c r="EB151" s="3"/>
      <c r="EC151" s="3"/>
      <c r="ED151" s="3"/>
      <c r="EE151" s="3"/>
      <c r="EF151" s="93"/>
      <c r="EG151" s="3"/>
    </row>
    <row r="152" ht="14.25" customHeight="1">
      <c r="A152" s="3"/>
      <c r="B152" s="3"/>
      <c r="C152" s="3"/>
      <c r="D152" s="3"/>
      <c r="E152" s="3"/>
      <c r="F152" s="3"/>
      <c r="G152" s="387"/>
      <c r="H152" s="387"/>
      <c r="I152" s="3"/>
      <c r="J152" s="3"/>
      <c r="K152" s="222"/>
      <c r="L152" s="3"/>
      <c r="M152" s="3"/>
      <c r="N152" s="3"/>
      <c r="O152" s="3"/>
      <c r="P152" s="3"/>
      <c r="Q152" s="3"/>
      <c r="R152" s="93"/>
      <c r="S152" s="3"/>
      <c r="T152" s="3"/>
      <c r="U152" s="3"/>
      <c r="V152" s="3"/>
      <c r="W152" s="3"/>
      <c r="X152" s="93"/>
      <c r="Y152" s="3"/>
      <c r="Z152" s="3"/>
      <c r="AA152" s="9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9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93"/>
      <c r="DY152" s="3"/>
      <c r="DZ152" s="3"/>
      <c r="EA152" s="3"/>
      <c r="EB152" s="3"/>
      <c r="EC152" s="3"/>
      <c r="ED152" s="3"/>
      <c r="EE152" s="3"/>
      <c r="EF152" s="3"/>
      <c r="EG152" s="3"/>
      <c r="EH152" s="93"/>
      <c r="EI152" s="3"/>
    </row>
    <row r="153" ht="14.25" customHeight="1">
      <c r="A153" s="3"/>
      <c r="B153" s="3"/>
      <c r="C153" s="3"/>
      <c r="D153" s="3"/>
      <c r="E153" s="3"/>
      <c r="F153" s="3"/>
      <c r="G153" s="387"/>
      <c r="H153" s="387"/>
      <c r="I153" s="3"/>
      <c r="J153" s="3"/>
      <c r="K153" s="222"/>
      <c r="L153" s="3"/>
      <c r="M153" s="3"/>
      <c r="N153" s="3"/>
      <c r="O153" s="3"/>
      <c r="P153" s="3"/>
      <c r="Q153" s="3"/>
      <c r="R153" s="93"/>
      <c r="S153" s="3"/>
      <c r="T153" s="3"/>
      <c r="U153" s="3"/>
      <c r="V153" s="3"/>
      <c r="W153" s="3"/>
      <c r="X153" s="93"/>
      <c r="Y153" s="3"/>
      <c r="Z153" s="3"/>
      <c r="AA153" s="9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9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93"/>
      <c r="DY153" s="3"/>
      <c r="DZ153" s="3"/>
      <c r="EA153" s="3"/>
      <c r="EB153" s="3"/>
      <c r="EC153" s="3"/>
      <c r="ED153" s="3"/>
      <c r="EE153" s="3"/>
      <c r="EF153" s="3"/>
      <c r="EG153" s="3"/>
      <c r="EH153" s="93"/>
      <c r="EI153" s="3"/>
    </row>
    <row r="154" ht="14.25" customHeight="1">
      <c r="A154" s="3"/>
      <c r="B154" s="3"/>
      <c r="C154" s="3"/>
      <c r="D154" s="3"/>
      <c r="E154" s="3"/>
      <c r="F154" s="3"/>
      <c r="G154" s="387"/>
      <c r="H154" s="387"/>
      <c r="I154" s="3"/>
      <c r="J154" s="3"/>
      <c r="K154" s="222"/>
      <c r="L154" s="3"/>
      <c r="M154" s="3"/>
      <c r="N154" s="3"/>
      <c r="O154" s="3"/>
      <c r="P154" s="3"/>
      <c r="Q154" s="3"/>
      <c r="R154" s="93"/>
      <c r="S154" s="3"/>
      <c r="T154" s="3"/>
      <c r="U154" s="3"/>
      <c r="V154" s="3"/>
      <c r="W154" s="3"/>
      <c r="X154" s="93"/>
      <c r="Y154" s="3"/>
      <c r="Z154" s="3"/>
      <c r="AA154" s="9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9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93"/>
      <c r="DY154" s="3"/>
      <c r="DZ154" s="3"/>
      <c r="EA154" s="3"/>
      <c r="EB154" s="3"/>
      <c r="EC154" s="3"/>
      <c r="ED154" s="3"/>
      <c r="EE154" s="3"/>
      <c r="EF154" s="3"/>
      <c r="EG154" s="3"/>
      <c r="EH154" s="93"/>
      <c r="EI154" s="3"/>
    </row>
    <row r="155" ht="14.25" customHeight="1">
      <c r="A155" s="3"/>
      <c r="B155" s="3"/>
      <c r="C155" s="3"/>
      <c r="D155" s="3"/>
      <c r="E155" s="3"/>
      <c r="F155" s="3"/>
      <c r="G155" s="387"/>
      <c r="H155" s="387"/>
      <c r="I155" s="3"/>
      <c r="J155" s="3"/>
      <c r="K155" s="222"/>
      <c r="L155" s="3"/>
      <c r="M155" s="3"/>
      <c r="N155" s="3"/>
      <c r="O155" s="3"/>
      <c r="P155" s="3"/>
      <c r="Q155" s="3"/>
      <c r="R155" s="93"/>
      <c r="S155" s="3"/>
      <c r="T155" s="3"/>
      <c r="U155" s="3"/>
      <c r="V155" s="3"/>
      <c r="W155" s="3"/>
      <c r="X155" s="93"/>
      <c r="Y155" s="3"/>
      <c r="Z155" s="3"/>
      <c r="AA155" s="9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9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93"/>
      <c r="DY155" s="3"/>
      <c r="DZ155" s="3"/>
      <c r="EA155" s="3"/>
      <c r="EB155" s="3"/>
      <c r="EC155" s="3"/>
      <c r="ED155" s="3"/>
      <c r="EE155" s="3"/>
      <c r="EF155" s="3"/>
      <c r="EG155" s="3"/>
      <c r="EH155" s="93"/>
      <c r="EI155" s="3"/>
    </row>
    <row r="156" ht="14.25" customHeight="1">
      <c r="A156" s="3"/>
      <c r="B156" s="3"/>
      <c r="C156" s="3"/>
      <c r="D156" s="3"/>
      <c r="E156" s="3"/>
      <c r="F156" s="3"/>
      <c r="G156" s="387"/>
      <c r="H156" s="387"/>
      <c r="I156" s="3"/>
      <c r="J156" s="3"/>
      <c r="K156" s="222"/>
      <c r="L156" s="3"/>
      <c r="M156" s="3"/>
      <c r="N156" s="3"/>
      <c r="O156" s="3"/>
      <c r="P156" s="3"/>
      <c r="Q156" s="3"/>
      <c r="R156" s="93"/>
      <c r="S156" s="3"/>
      <c r="T156" s="3"/>
      <c r="U156" s="3"/>
      <c r="V156" s="3"/>
      <c r="W156" s="3"/>
      <c r="X156" s="93"/>
      <c r="Y156" s="3"/>
      <c r="Z156" s="3"/>
      <c r="AA156" s="9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9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93"/>
      <c r="DY156" s="3"/>
      <c r="DZ156" s="3"/>
      <c r="EA156" s="3"/>
      <c r="EB156" s="3"/>
      <c r="EC156" s="3"/>
      <c r="ED156" s="3"/>
      <c r="EE156" s="3"/>
      <c r="EF156" s="3"/>
      <c r="EG156" s="3"/>
      <c r="EH156" s="93"/>
      <c r="EI156" s="3"/>
    </row>
    <row r="157" ht="14.25" customHeight="1">
      <c r="A157" s="3"/>
      <c r="B157" s="3"/>
      <c r="C157" s="3"/>
      <c r="D157" s="3"/>
      <c r="E157" s="3"/>
      <c r="F157" s="3"/>
      <c r="G157" s="387"/>
      <c r="H157" s="387"/>
      <c r="I157" s="3"/>
      <c r="J157" s="3"/>
      <c r="K157" s="222"/>
      <c r="L157" s="3"/>
      <c r="M157" s="3"/>
      <c r="N157" s="3"/>
      <c r="O157" s="3"/>
      <c r="P157" s="3"/>
      <c r="Q157" s="3"/>
      <c r="R157" s="93"/>
      <c r="S157" s="3"/>
      <c r="T157" s="3"/>
      <c r="U157" s="3"/>
      <c r="V157" s="3"/>
      <c r="W157" s="3"/>
      <c r="X157" s="93"/>
      <c r="Y157" s="3"/>
      <c r="Z157" s="3"/>
      <c r="AA157" s="9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9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93"/>
      <c r="DY157" s="3"/>
      <c r="DZ157" s="3"/>
      <c r="EA157" s="3"/>
      <c r="EB157" s="3"/>
      <c r="EC157" s="3"/>
      <c r="ED157" s="3"/>
      <c r="EE157" s="3"/>
      <c r="EF157" s="3"/>
      <c r="EG157" s="3"/>
      <c r="EH157" s="93"/>
      <c r="EI157" s="3"/>
    </row>
    <row r="158" ht="14.25" customHeight="1">
      <c r="A158" s="3"/>
      <c r="B158" s="3"/>
      <c r="C158" s="3"/>
      <c r="D158" s="3"/>
      <c r="E158" s="3"/>
      <c r="F158" s="3"/>
      <c r="G158" s="387"/>
      <c r="H158" s="387"/>
      <c r="I158" s="3"/>
      <c r="J158" s="3"/>
      <c r="K158" s="222"/>
      <c r="L158" s="3"/>
      <c r="M158" s="3"/>
      <c r="N158" s="3"/>
      <c r="O158" s="3"/>
      <c r="P158" s="3"/>
      <c r="Q158" s="3"/>
      <c r="R158" s="93"/>
      <c r="S158" s="3"/>
      <c r="T158" s="3"/>
      <c r="U158" s="3"/>
      <c r="V158" s="3"/>
      <c r="W158" s="3"/>
      <c r="X158" s="93"/>
      <c r="Y158" s="3"/>
      <c r="Z158" s="3"/>
      <c r="AA158" s="9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9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93"/>
      <c r="DY158" s="3"/>
      <c r="DZ158" s="3"/>
      <c r="EA158" s="3"/>
      <c r="EB158" s="3"/>
      <c r="EC158" s="3"/>
      <c r="ED158" s="3"/>
      <c r="EE158" s="3"/>
      <c r="EF158" s="3"/>
      <c r="EG158" s="3"/>
      <c r="EH158" s="93"/>
      <c r="EI158" s="3"/>
    </row>
    <row r="159" ht="14.25" customHeight="1">
      <c r="A159" s="3"/>
      <c r="B159" s="3"/>
      <c r="C159" s="3"/>
      <c r="D159" s="3"/>
      <c r="E159" s="3"/>
      <c r="F159" s="3"/>
      <c r="G159" s="387"/>
      <c r="H159" s="387"/>
      <c r="I159" s="3"/>
      <c r="J159" s="3"/>
      <c r="K159" s="222"/>
      <c r="L159" s="3"/>
      <c r="M159" s="3"/>
      <c r="N159" s="3"/>
      <c r="O159" s="3"/>
      <c r="P159" s="3"/>
      <c r="Q159" s="3"/>
      <c r="R159" s="93"/>
      <c r="S159" s="3"/>
      <c r="T159" s="3"/>
      <c r="U159" s="3"/>
      <c r="V159" s="3"/>
      <c r="W159" s="3"/>
      <c r="X159" s="93"/>
      <c r="Y159" s="3"/>
      <c r="Z159" s="3"/>
      <c r="AA159" s="9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9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93"/>
      <c r="DY159" s="3"/>
      <c r="DZ159" s="3"/>
      <c r="EA159" s="3"/>
      <c r="EB159" s="3"/>
      <c r="EC159" s="3"/>
      <c r="ED159" s="3"/>
      <c r="EE159" s="3"/>
      <c r="EF159" s="3"/>
      <c r="EG159" s="3"/>
      <c r="EH159" s="93"/>
      <c r="EI159" s="3"/>
    </row>
    <row r="160" ht="14.25" customHeight="1">
      <c r="A160" s="3"/>
      <c r="B160" s="3"/>
      <c r="C160" s="3"/>
      <c r="D160" s="3"/>
      <c r="E160" s="3"/>
      <c r="F160" s="3"/>
      <c r="G160" s="387"/>
      <c r="H160" s="387"/>
      <c r="I160" s="3"/>
      <c r="J160" s="3"/>
      <c r="K160" s="222"/>
      <c r="L160" s="3"/>
      <c r="M160" s="3"/>
      <c r="N160" s="3"/>
      <c r="O160" s="3"/>
      <c r="P160" s="3"/>
      <c r="Q160" s="3"/>
      <c r="R160" s="93"/>
      <c r="S160" s="3"/>
      <c r="T160" s="3"/>
      <c r="U160" s="3"/>
      <c r="V160" s="3"/>
      <c r="W160" s="3"/>
      <c r="X160" s="93"/>
      <c r="Y160" s="3"/>
      <c r="Z160" s="3"/>
      <c r="AA160" s="9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9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93"/>
      <c r="DY160" s="3"/>
      <c r="DZ160" s="3"/>
      <c r="EA160" s="3"/>
      <c r="EB160" s="3"/>
      <c r="EC160" s="3"/>
      <c r="ED160" s="3"/>
      <c r="EE160" s="3"/>
      <c r="EF160" s="3"/>
      <c r="EG160" s="3"/>
      <c r="EH160" s="93"/>
      <c r="EI160" s="3"/>
    </row>
    <row r="161" ht="14.25" customHeight="1">
      <c r="A161" s="3"/>
      <c r="B161" s="3"/>
      <c r="C161" s="3"/>
      <c r="D161" s="3"/>
      <c r="E161" s="3"/>
      <c r="F161" s="3"/>
      <c r="G161" s="387"/>
      <c r="H161" s="387"/>
      <c r="I161" s="3"/>
      <c r="J161" s="3"/>
      <c r="K161" s="222"/>
      <c r="L161" s="3"/>
      <c r="M161" s="3"/>
      <c r="N161" s="3"/>
      <c r="O161" s="3"/>
      <c r="P161" s="3"/>
      <c r="Q161" s="3"/>
      <c r="R161" s="93"/>
      <c r="S161" s="3"/>
      <c r="T161" s="3"/>
      <c r="U161" s="3"/>
      <c r="V161" s="3"/>
      <c r="W161" s="3"/>
      <c r="X161" s="93"/>
      <c r="Y161" s="3"/>
      <c r="Z161" s="3"/>
      <c r="AA161" s="9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9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93"/>
      <c r="DY161" s="3"/>
      <c r="DZ161" s="3"/>
      <c r="EA161" s="3"/>
      <c r="EB161" s="3"/>
      <c r="EC161" s="3"/>
      <c r="ED161" s="3"/>
      <c r="EE161" s="3"/>
      <c r="EF161" s="3"/>
      <c r="EG161" s="3"/>
      <c r="EH161" s="93"/>
      <c r="EI161" s="3"/>
    </row>
    <row r="162" ht="14.25" customHeight="1">
      <c r="A162" s="3"/>
      <c r="B162" s="3"/>
      <c r="C162" s="3"/>
      <c r="D162" s="3"/>
      <c r="E162" s="3"/>
      <c r="F162" s="3"/>
      <c r="G162" s="387"/>
      <c r="H162" s="387"/>
      <c r="I162" s="3"/>
      <c r="J162" s="3"/>
      <c r="K162" s="222"/>
      <c r="L162" s="3"/>
      <c r="M162" s="3"/>
      <c r="N162" s="3"/>
      <c r="O162" s="3"/>
      <c r="P162" s="3"/>
      <c r="Q162" s="3"/>
      <c r="R162" s="93"/>
      <c r="S162" s="3"/>
      <c r="T162" s="3"/>
      <c r="U162" s="3"/>
      <c r="V162" s="3"/>
      <c r="W162" s="3"/>
      <c r="X162" s="93"/>
      <c r="Y162" s="3"/>
      <c r="Z162" s="3"/>
      <c r="AA162" s="9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9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93"/>
      <c r="DY162" s="3"/>
      <c r="DZ162" s="3"/>
      <c r="EA162" s="3"/>
      <c r="EB162" s="3"/>
      <c r="EC162" s="3"/>
      <c r="ED162" s="3"/>
      <c r="EE162" s="3"/>
      <c r="EF162" s="3"/>
      <c r="EG162" s="3"/>
      <c r="EH162" s="93"/>
      <c r="EI162" s="3"/>
    </row>
    <row r="163" ht="14.25" customHeight="1">
      <c r="A163" s="3"/>
      <c r="B163" s="3"/>
      <c r="C163" s="3"/>
      <c r="D163" s="3"/>
      <c r="E163" s="3"/>
      <c r="F163" s="3"/>
      <c r="G163" s="387"/>
      <c r="H163" s="387"/>
      <c r="I163" s="3"/>
      <c r="J163" s="3"/>
      <c r="K163" s="222"/>
      <c r="L163" s="3"/>
      <c r="M163" s="3"/>
      <c r="N163" s="3"/>
      <c r="O163" s="3"/>
      <c r="P163" s="3"/>
      <c r="Q163" s="3"/>
      <c r="R163" s="93"/>
      <c r="S163" s="3"/>
      <c r="T163" s="3"/>
      <c r="U163" s="3"/>
      <c r="V163" s="3"/>
      <c r="W163" s="3"/>
      <c r="X163" s="93"/>
      <c r="Y163" s="3"/>
      <c r="Z163" s="3"/>
      <c r="AA163" s="9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9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93"/>
      <c r="DY163" s="3"/>
      <c r="DZ163" s="3"/>
      <c r="EA163" s="3"/>
      <c r="EB163" s="3"/>
      <c r="EC163" s="3"/>
      <c r="ED163" s="3"/>
      <c r="EE163" s="3"/>
      <c r="EF163" s="3"/>
      <c r="EG163" s="3"/>
      <c r="EH163" s="93"/>
      <c r="EI163" s="3"/>
    </row>
    <row r="164" ht="14.25" customHeight="1">
      <c r="A164" s="3"/>
      <c r="B164" s="3"/>
      <c r="C164" s="3"/>
      <c r="D164" s="3"/>
      <c r="E164" s="3"/>
      <c r="F164" s="3"/>
      <c r="G164" s="387"/>
      <c r="H164" s="387"/>
      <c r="I164" s="3"/>
      <c r="J164" s="3"/>
      <c r="K164" s="222"/>
      <c r="L164" s="3"/>
      <c r="M164" s="3"/>
      <c r="N164" s="3"/>
      <c r="O164" s="3"/>
      <c r="P164" s="3"/>
      <c r="Q164" s="3"/>
      <c r="R164" s="93"/>
      <c r="S164" s="3"/>
      <c r="T164" s="3"/>
      <c r="U164" s="3"/>
      <c r="V164" s="3"/>
      <c r="W164" s="3"/>
      <c r="X164" s="93"/>
      <c r="Y164" s="3"/>
      <c r="Z164" s="3"/>
      <c r="AA164" s="9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9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93"/>
      <c r="DY164" s="3"/>
      <c r="DZ164" s="3"/>
      <c r="EA164" s="3"/>
      <c r="EB164" s="3"/>
      <c r="EC164" s="3"/>
      <c r="ED164" s="3"/>
      <c r="EE164" s="3"/>
      <c r="EF164" s="3"/>
      <c r="EG164" s="3"/>
      <c r="EH164" s="93"/>
      <c r="EI164" s="3"/>
    </row>
    <row r="165" ht="14.25" customHeight="1">
      <c r="A165" s="3"/>
      <c r="B165" s="3"/>
      <c r="C165" s="3"/>
      <c r="D165" s="3"/>
      <c r="E165" s="3"/>
      <c r="F165" s="3"/>
      <c r="G165" s="387"/>
      <c r="H165" s="387"/>
      <c r="I165" s="3"/>
      <c r="J165" s="3"/>
      <c r="K165" s="222"/>
      <c r="L165" s="3"/>
      <c r="M165" s="3"/>
      <c r="N165" s="3"/>
      <c r="O165" s="3"/>
      <c r="P165" s="3"/>
      <c r="Q165" s="3"/>
      <c r="R165" s="93"/>
      <c r="S165" s="3"/>
      <c r="T165" s="3"/>
      <c r="U165" s="3"/>
      <c r="V165" s="3"/>
      <c r="W165" s="3"/>
      <c r="X165" s="93"/>
      <c r="Y165" s="3"/>
      <c r="Z165" s="3"/>
      <c r="AA165" s="9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9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93"/>
      <c r="DY165" s="3"/>
      <c r="DZ165" s="3"/>
      <c r="EA165" s="3"/>
      <c r="EB165" s="3"/>
      <c r="EC165" s="3"/>
      <c r="ED165" s="3"/>
      <c r="EE165" s="3"/>
      <c r="EF165" s="3"/>
      <c r="EG165" s="3"/>
      <c r="EH165" s="93"/>
      <c r="EI165" s="3"/>
    </row>
    <row r="166" ht="14.25" customHeight="1">
      <c r="A166" s="3"/>
      <c r="B166" s="3"/>
      <c r="C166" s="3"/>
      <c r="D166" s="3"/>
      <c r="E166" s="3"/>
      <c r="F166" s="3"/>
      <c r="G166" s="387"/>
      <c r="H166" s="387"/>
      <c r="I166" s="3"/>
      <c r="J166" s="3"/>
      <c r="K166" s="222"/>
      <c r="L166" s="3"/>
      <c r="M166" s="3"/>
      <c r="N166" s="3"/>
      <c r="O166" s="3"/>
      <c r="P166" s="3"/>
      <c r="Q166" s="3"/>
      <c r="R166" s="93"/>
      <c r="S166" s="3"/>
      <c r="T166" s="3"/>
      <c r="U166" s="3"/>
      <c r="V166" s="3"/>
      <c r="W166" s="3"/>
      <c r="X166" s="93"/>
      <c r="Y166" s="3"/>
      <c r="Z166" s="3"/>
      <c r="AA166" s="9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9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93"/>
      <c r="DY166" s="3"/>
      <c r="DZ166" s="3"/>
      <c r="EA166" s="3"/>
      <c r="EB166" s="3"/>
      <c r="EC166" s="3"/>
      <c r="ED166" s="3"/>
      <c r="EE166" s="3"/>
      <c r="EF166" s="3"/>
      <c r="EG166" s="3"/>
      <c r="EH166" s="93"/>
      <c r="EI166" s="3"/>
    </row>
    <row r="167" ht="14.25" customHeight="1">
      <c r="A167" s="3"/>
      <c r="B167" s="3"/>
      <c r="C167" s="3"/>
      <c r="D167" s="3"/>
      <c r="E167" s="3"/>
      <c r="F167" s="3"/>
      <c r="G167" s="387"/>
      <c r="H167" s="387"/>
      <c r="I167" s="3"/>
      <c r="J167" s="3"/>
      <c r="K167" s="222"/>
      <c r="L167" s="3"/>
      <c r="M167" s="3"/>
      <c r="N167" s="3"/>
      <c r="O167" s="3"/>
      <c r="P167" s="3"/>
      <c r="Q167" s="3"/>
      <c r="R167" s="93"/>
      <c r="S167" s="3"/>
      <c r="T167" s="3"/>
      <c r="U167" s="3"/>
      <c r="V167" s="3"/>
      <c r="W167" s="3"/>
      <c r="X167" s="93"/>
      <c r="Y167" s="3"/>
      <c r="Z167" s="3"/>
      <c r="AA167" s="9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9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93"/>
      <c r="DY167" s="3"/>
      <c r="DZ167" s="3"/>
      <c r="EA167" s="3"/>
      <c r="EB167" s="3"/>
      <c r="EC167" s="3"/>
      <c r="ED167" s="3"/>
      <c r="EE167" s="3"/>
      <c r="EF167" s="3"/>
      <c r="EG167" s="3"/>
      <c r="EH167" s="93"/>
      <c r="EI167" s="3"/>
    </row>
    <row r="168" ht="14.25" customHeight="1">
      <c r="A168" s="3"/>
      <c r="B168" s="3"/>
      <c r="C168" s="3"/>
      <c r="D168" s="3"/>
      <c r="E168" s="3"/>
      <c r="F168" s="3"/>
      <c r="G168" s="387"/>
      <c r="H168" s="387"/>
      <c r="I168" s="3"/>
      <c r="J168" s="3"/>
      <c r="K168" s="222"/>
      <c r="L168" s="3"/>
      <c r="M168" s="3"/>
      <c r="N168" s="3"/>
      <c r="O168" s="3"/>
      <c r="P168" s="3"/>
      <c r="Q168" s="3"/>
      <c r="R168" s="93"/>
      <c r="S168" s="3"/>
      <c r="T168" s="3"/>
      <c r="U168" s="3"/>
      <c r="V168" s="3"/>
      <c r="W168" s="3"/>
      <c r="X168" s="93"/>
      <c r="Y168" s="3"/>
      <c r="Z168" s="3"/>
      <c r="AA168" s="9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9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93"/>
      <c r="DY168" s="3"/>
      <c r="DZ168" s="3"/>
      <c r="EA168" s="3"/>
      <c r="EB168" s="3"/>
      <c r="EC168" s="3"/>
      <c r="ED168" s="3"/>
      <c r="EE168" s="3"/>
      <c r="EF168" s="3"/>
      <c r="EG168" s="3"/>
      <c r="EH168" s="93"/>
      <c r="EI168" s="3"/>
    </row>
    <row r="169" ht="14.25" customHeight="1">
      <c r="A169" s="3"/>
      <c r="B169" s="3"/>
      <c r="C169" s="3"/>
      <c r="D169" s="3"/>
      <c r="E169" s="3"/>
      <c r="F169" s="3"/>
      <c r="G169" s="387"/>
      <c r="H169" s="387"/>
      <c r="I169" s="3"/>
      <c r="J169" s="3"/>
      <c r="K169" s="222"/>
      <c r="L169" s="3"/>
      <c r="M169" s="3"/>
      <c r="N169" s="3"/>
      <c r="O169" s="3"/>
      <c r="P169" s="3"/>
      <c r="Q169" s="3"/>
      <c r="R169" s="93"/>
      <c r="S169" s="3"/>
      <c r="T169" s="3"/>
      <c r="U169" s="3"/>
      <c r="V169" s="3"/>
      <c r="W169" s="3"/>
      <c r="X169" s="93"/>
      <c r="Y169" s="3"/>
      <c r="Z169" s="3"/>
      <c r="AA169" s="9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9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93"/>
      <c r="DY169" s="3"/>
      <c r="DZ169" s="3"/>
      <c r="EA169" s="3"/>
      <c r="EB169" s="3"/>
      <c r="EC169" s="3"/>
      <c r="ED169" s="3"/>
      <c r="EE169" s="3"/>
      <c r="EF169" s="3"/>
      <c r="EG169" s="3"/>
      <c r="EH169" s="93"/>
      <c r="EI169" s="3"/>
    </row>
    <row r="170" ht="14.25" customHeight="1">
      <c r="A170" s="3"/>
      <c r="B170" s="3"/>
      <c r="C170" s="3"/>
      <c r="D170" s="3"/>
      <c r="E170" s="3"/>
      <c r="F170" s="3"/>
      <c r="G170" s="387"/>
      <c r="H170" s="387"/>
      <c r="I170" s="3"/>
      <c r="J170" s="3"/>
      <c r="K170" s="222"/>
      <c r="L170" s="3"/>
      <c r="M170" s="3"/>
      <c r="N170" s="3"/>
      <c r="O170" s="3"/>
      <c r="P170" s="3"/>
      <c r="Q170" s="3"/>
      <c r="R170" s="93"/>
      <c r="S170" s="3"/>
      <c r="T170" s="3"/>
      <c r="U170" s="3"/>
      <c r="V170" s="3"/>
      <c r="W170" s="3"/>
      <c r="X170" s="93"/>
      <c r="Y170" s="3"/>
      <c r="Z170" s="3"/>
      <c r="AA170" s="9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9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93"/>
      <c r="DY170" s="3"/>
      <c r="DZ170" s="3"/>
      <c r="EA170" s="3"/>
      <c r="EB170" s="3"/>
      <c r="EC170" s="3"/>
      <c r="ED170" s="3"/>
      <c r="EE170" s="3"/>
      <c r="EF170" s="3"/>
      <c r="EG170" s="3"/>
      <c r="EH170" s="93"/>
      <c r="EI170" s="3"/>
    </row>
    <row r="171" ht="14.25" customHeight="1">
      <c r="A171" s="3"/>
      <c r="B171" s="3"/>
      <c r="C171" s="3"/>
      <c r="D171" s="3"/>
      <c r="E171" s="3"/>
      <c r="F171" s="3"/>
      <c r="G171" s="387"/>
      <c r="H171" s="387"/>
      <c r="I171" s="3"/>
      <c r="J171" s="3"/>
      <c r="K171" s="222"/>
      <c r="L171" s="3"/>
      <c r="M171" s="3"/>
      <c r="N171" s="3"/>
      <c r="O171" s="3"/>
      <c r="P171" s="3"/>
      <c r="Q171" s="3"/>
      <c r="R171" s="93"/>
      <c r="S171" s="3"/>
      <c r="T171" s="3"/>
      <c r="U171" s="3"/>
      <c r="V171" s="3"/>
      <c r="W171" s="3"/>
      <c r="X171" s="93"/>
      <c r="Y171" s="3"/>
      <c r="Z171" s="3"/>
      <c r="AA171" s="9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9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93"/>
      <c r="DY171" s="3"/>
      <c r="DZ171" s="3"/>
      <c r="EA171" s="3"/>
      <c r="EB171" s="3"/>
      <c r="EC171" s="3"/>
      <c r="ED171" s="3"/>
      <c r="EE171" s="3"/>
      <c r="EF171" s="3"/>
      <c r="EG171" s="3"/>
      <c r="EH171" s="93"/>
      <c r="EI171" s="3"/>
    </row>
    <row r="172" ht="14.25" customHeight="1">
      <c r="A172" s="3"/>
      <c r="B172" s="3"/>
      <c r="C172" s="3"/>
      <c r="D172" s="3"/>
      <c r="E172" s="3"/>
      <c r="F172" s="3"/>
      <c r="G172" s="387"/>
      <c r="H172" s="387"/>
      <c r="I172" s="3"/>
      <c r="J172" s="3"/>
      <c r="K172" s="222"/>
      <c r="L172" s="3"/>
      <c r="M172" s="3"/>
      <c r="N172" s="3"/>
      <c r="O172" s="3"/>
      <c r="P172" s="3"/>
      <c r="Q172" s="3"/>
      <c r="R172" s="93"/>
      <c r="S172" s="3"/>
      <c r="T172" s="3"/>
      <c r="U172" s="3"/>
      <c r="V172" s="3"/>
      <c r="W172" s="3"/>
      <c r="X172" s="93"/>
      <c r="Y172" s="3"/>
      <c r="Z172" s="3"/>
      <c r="AA172" s="9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9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93"/>
      <c r="DY172" s="3"/>
      <c r="DZ172" s="3"/>
      <c r="EA172" s="3"/>
      <c r="EB172" s="3"/>
      <c r="EC172" s="3"/>
      <c r="ED172" s="3"/>
      <c r="EE172" s="3"/>
      <c r="EF172" s="3"/>
      <c r="EG172" s="3"/>
      <c r="EH172" s="93"/>
      <c r="EI172" s="3"/>
    </row>
    <row r="173" ht="14.25" customHeight="1">
      <c r="A173" s="3"/>
      <c r="B173" s="3"/>
      <c r="C173" s="3"/>
      <c r="D173" s="3"/>
      <c r="E173" s="3"/>
      <c r="F173" s="3"/>
      <c r="G173" s="387"/>
      <c r="H173" s="387"/>
      <c r="I173" s="3"/>
      <c r="J173" s="3"/>
      <c r="K173" s="222"/>
      <c r="L173" s="3"/>
      <c r="M173" s="3"/>
      <c r="N173" s="3"/>
      <c r="O173" s="3"/>
      <c r="P173" s="3"/>
      <c r="Q173" s="3"/>
      <c r="R173" s="93"/>
      <c r="S173" s="3"/>
      <c r="T173" s="3"/>
      <c r="U173" s="3"/>
      <c r="V173" s="3"/>
      <c r="W173" s="3"/>
      <c r="X173" s="93"/>
      <c r="Y173" s="3"/>
      <c r="Z173" s="3"/>
      <c r="AA173" s="9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9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93"/>
      <c r="DY173" s="3"/>
      <c r="DZ173" s="3"/>
      <c r="EA173" s="3"/>
      <c r="EB173" s="3"/>
      <c r="EC173" s="3"/>
      <c r="ED173" s="3"/>
      <c r="EE173" s="3"/>
      <c r="EF173" s="3"/>
      <c r="EG173" s="3"/>
      <c r="EH173" s="93"/>
      <c r="EI173" s="3"/>
    </row>
    <row r="174" ht="14.25" customHeight="1">
      <c r="A174" s="3"/>
      <c r="B174" s="3"/>
      <c r="C174" s="3"/>
      <c r="D174" s="3"/>
      <c r="E174" s="3"/>
      <c r="F174" s="3"/>
      <c r="G174" s="387"/>
      <c r="H174" s="387"/>
      <c r="I174" s="3"/>
      <c r="J174" s="3"/>
      <c r="K174" s="222"/>
      <c r="L174" s="3"/>
      <c r="M174" s="3"/>
      <c r="N174" s="3"/>
      <c r="O174" s="3"/>
      <c r="P174" s="3"/>
      <c r="Q174" s="3"/>
      <c r="R174" s="93"/>
      <c r="S174" s="3"/>
      <c r="T174" s="3"/>
      <c r="U174" s="3"/>
      <c r="V174" s="3"/>
      <c r="W174" s="3"/>
      <c r="X174" s="93"/>
      <c r="Y174" s="3"/>
      <c r="Z174" s="3"/>
      <c r="AA174" s="9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9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93"/>
      <c r="DY174" s="3"/>
      <c r="DZ174" s="3"/>
      <c r="EA174" s="3"/>
      <c r="EB174" s="3"/>
      <c r="EC174" s="3"/>
      <c r="ED174" s="3"/>
      <c r="EE174" s="3"/>
      <c r="EF174" s="3"/>
      <c r="EG174" s="3"/>
      <c r="EH174" s="93"/>
      <c r="EI174" s="3"/>
    </row>
    <row r="175" ht="14.25" customHeight="1">
      <c r="A175" s="3"/>
      <c r="B175" s="3"/>
      <c r="C175" s="3"/>
      <c r="D175" s="3"/>
      <c r="E175" s="3"/>
      <c r="F175" s="3"/>
      <c r="G175" s="387"/>
      <c r="H175" s="387"/>
      <c r="I175" s="3"/>
      <c r="J175" s="3"/>
      <c r="K175" s="222"/>
      <c r="L175" s="3"/>
      <c r="M175" s="3"/>
      <c r="N175" s="3"/>
      <c r="O175" s="3"/>
      <c r="P175" s="3"/>
      <c r="Q175" s="3"/>
      <c r="R175" s="93"/>
      <c r="S175" s="3"/>
      <c r="T175" s="3"/>
      <c r="U175" s="3"/>
      <c r="V175" s="3"/>
      <c r="W175" s="3"/>
      <c r="X175" s="93"/>
      <c r="Y175" s="3"/>
      <c r="Z175" s="3"/>
      <c r="AA175" s="9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9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93"/>
      <c r="DY175" s="3"/>
      <c r="DZ175" s="3"/>
      <c r="EA175" s="3"/>
      <c r="EB175" s="3"/>
      <c r="EC175" s="3"/>
      <c r="ED175" s="3"/>
      <c r="EE175" s="3"/>
      <c r="EF175" s="3"/>
      <c r="EG175" s="3"/>
      <c r="EH175" s="93"/>
      <c r="EI175" s="3"/>
    </row>
    <row r="176" ht="14.25" customHeight="1">
      <c r="A176" s="3"/>
      <c r="B176" s="3"/>
      <c r="C176" s="3"/>
      <c r="D176" s="3"/>
      <c r="E176" s="3"/>
      <c r="F176" s="3"/>
      <c r="G176" s="387"/>
      <c r="H176" s="387"/>
      <c r="I176" s="3"/>
      <c r="J176" s="3"/>
      <c r="K176" s="222"/>
      <c r="L176" s="3"/>
      <c r="M176" s="3"/>
      <c r="N176" s="3"/>
      <c r="O176" s="3"/>
      <c r="P176" s="3"/>
      <c r="Q176" s="3"/>
      <c r="R176" s="93"/>
      <c r="S176" s="3"/>
      <c r="T176" s="3"/>
      <c r="U176" s="3"/>
      <c r="V176" s="3"/>
      <c r="W176" s="3"/>
      <c r="X176" s="93"/>
      <c r="Y176" s="3"/>
      <c r="Z176" s="3"/>
      <c r="AA176" s="9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9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93"/>
      <c r="DY176" s="3"/>
      <c r="DZ176" s="3"/>
      <c r="EA176" s="3"/>
      <c r="EB176" s="3"/>
      <c r="EC176" s="3"/>
      <c r="ED176" s="3"/>
      <c r="EE176" s="3"/>
      <c r="EF176" s="3"/>
      <c r="EG176" s="3"/>
      <c r="EH176" s="93"/>
      <c r="EI176" s="3"/>
    </row>
    <row r="177" ht="14.25" customHeight="1">
      <c r="A177" s="3"/>
      <c r="B177" s="3"/>
      <c r="C177" s="3"/>
      <c r="D177" s="3"/>
      <c r="E177" s="3"/>
      <c r="F177" s="3"/>
      <c r="G177" s="387"/>
      <c r="H177" s="387"/>
      <c r="I177" s="3"/>
      <c r="J177" s="3"/>
      <c r="K177" s="222"/>
      <c r="L177" s="3"/>
      <c r="M177" s="3"/>
      <c r="N177" s="3"/>
      <c r="O177" s="3"/>
      <c r="P177" s="3"/>
      <c r="Q177" s="3"/>
      <c r="R177" s="93"/>
      <c r="S177" s="3"/>
      <c r="T177" s="3"/>
      <c r="U177" s="3"/>
      <c r="V177" s="3"/>
      <c r="W177" s="3"/>
      <c r="X177" s="93"/>
      <c r="Y177" s="3"/>
      <c r="Z177" s="3"/>
      <c r="AA177" s="9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9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93"/>
      <c r="DY177" s="3"/>
      <c r="DZ177" s="3"/>
      <c r="EA177" s="3"/>
      <c r="EB177" s="3"/>
      <c r="EC177" s="3"/>
      <c r="ED177" s="3"/>
      <c r="EE177" s="3"/>
      <c r="EF177" s="3"/>
      <c r="EG177" s="3"/>
      <c r="EH177" s="93"/>
      <c r="EI177" s="3"/>
    </row>
    <row r="178" ht="14.25" customHeight="1">
      <c r="A178" s="3"/>
      <c r="B178" s="3"/>
      <c r="C178" s="3"/>
      <c r="D178" s="3"/>
      <c r="E178" s="3"/>
      <c r="F178" s="3"/>
      <c r="G178" s="387"/>
      <c r="H178" s="387"/>
      <c r="I178" s="3"/>
      <c r="J178" s="3"/>
      <c r="K178" s="222"/>
      <c r="L178" s="3"/>
      <c r="M178" s="3"/>
      <c r="N178" s="3"/>
      <c r="O178" s="3"/>
      <c r="P178" s="3"/>
      <c r="Q178" s="3"/>
      <c r="R178" s="93"/>
      <c r="S178" s="3"/>
      <c r="T178" s="3"/>
      <c r="U178" s="3"/>
      <c r="V178" s="3"/>
      <c r="W178" s="3"/>
      <c r="X178" s="93"/>
      <c r="Y178" s="3"/>
      <c r="Z178" s="3"/>
      <c r="AA178" s="9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9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93"/>
      <c r="DY178" s="3"/>
      <c r="DZ178" s="3"/>
      <c r="EA178" s="3"/>
      <c r="EB178" s="3"/>
      <c r="EC178" s="3"/>
      <c r="ED178" s="3"/>
      <c r="EE178" s="3"/>
      <c r="EF178" s="3"/>
      <c r="EG178" s="3"/>
      <c r="EH178" s="93"/>
      <c r="EI178" s="3"/>
    </row>
    <row r="179" ht="14.25" customHeight="1">
      <c r="A179" s="3"/>
      <c r="B179" s="3"/>
      <c r="C179" s="3"/>
      <c r="D179" s="3"/>
      <c r="E179" s="3"/>
      <c r="F179" s="3"/>
      <c r="G179" s="387"/>
      <c r="H179" s="387"/>
      <c r="I179" s="3"/>
      <c r="J179" s="3"/>
      <c r="K179" s="222"/>
      <c r="L179" s="3"/>
      <c r="M179" s="3"/>
      <c r="N179" s="3"/>
      <c r="O179" s="3"/>
      <c r="P179" s="3"/>
      <c r="Q179" s="3"/>
      <c r="R179" s="93"/>
      <c r="S179" s="3"/>
      <c r="T179" s="3"/>
      <c r="U179" s="3"/>
      <c r="V179" s="3"/>
      <c r="W179" s="3"/>
      <c r="X179" s="93"/>
      <c r="Y179" s="3"/>
      <c r="Z179" s="3"/>
      <c r="AA179" s="9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9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93"/>
      <c r="DY179" s="3"/>
      <c r="DZ179" s="3"/>
      <c r="EA179" s="3"/>
      <c r="EB179" s="3"/>
      <c r="EC179" s="3"/>
      <c r="ED179" s="3"/>
      <c r="EE179" s="3"/>
      <c r="EF179" s="3"/>
      <c r="EG179" s="3"/>
      <c r="EH179" s="93"/>
      <c r="EI179" s="3"/>
    </row>
    <row r="180" ht="14.25" customHeight="1">
      <c r="A180" s="3"/>
      <c r="B180" s="3"/>
      <c r="C180" s="3"/>
      <c r="D180" s="3"/>
      <c r="E180" s="3"/>
      <c r="F180" s="3"/>
      <c r="G180" s="387"/>
      <c r="H180" s="387"/>
      <c r="I180" s="3"/>
      <c r="J180" s="3"/>
      <c r="K180" s="222"/>
      <c r="L180" s="3"/>
      <c r="M180" s="3"/>
      <c r="N180" s="3"/>
      <c r="O180" s="3"/>
      <c r="P180" s="3"/>
      <c r="Q180" s="3"/>
      <c r="R180" s="93"/>
      <c r="S180" s="3"/>
      <c r="T180" s="3"/>
      <c r="U180" s="3"/>
      <c r="V180" s="3"/>
      <c r="W180" s="3"/>
      <c r="X180" s="93"/>
      <c r="Y180" s="3"/>
      <c r="Z180" s="3"/>
      <c r="AA180" s="9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9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93"/>
      <c r="DY180" s="3"/>
      <c r="DZ180" s="3"/>
      <c r="EA180" s="3"/>
      <c r="EB180" s="3"/>
      <c r="EC180" s="3"/>
      <c r="ED180" s="3"/>
      <c r="EE180" s="3"/>
      <c r="EF180" s="3"/>
      <c r="EG180" s="3"/>
      <c r="EH180" s="93"/>
      <c r="EI180" s="3"/>
    </row>
    <row r="181" ht="14.25" customHeight="1">
      <c r="A181" s="3"/>
      <c r="B181" s="3"/>
      <c r="C181" s="3"/>
      <c r="D181" s="3"/>
      <c r="E181" s="3"/>
      <c r="F181" s="3"/>
      <c r="G181" s="387"/>
      <c r="H181" s="387"/>
      <c r="I181" s="3"/>
      <c r="J181" s="3"/>
      <c r="K181" s="222"/>
      <c r="L181" s="3"/>
      <c r="M181" s="3"/>
      <c r="N181" s="3"/>
      <c r="O181" s="3"/>
      <c r="P181" s="3"/>
      <c r="Q181" s="3"/>
      <c r="R181" s="93"/>
      <c r="S181" s="3"/>
      <c r="T181" s="3"/>
      <c r="U181" s="3"/>
      <c r="V181" s="3"/>
      <c r="W181" s="3"/>
      <c r="X181" s="93"/>
      <c r="Y181" s="3"/>
      <c r="Z181" s="3"/>
      <c r="AA181" s="9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9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93"/>
      <c r="DY181" s="3"/>
      <c r="DZ181" s="3"/>
      <c r="EA181" s="3"/>
      <c r="EB181" s="3"/>
      <c r="EC181" s="3"/>
      <c r="ED181" s="3"/>
      <c r="EE181" s="3"/>
      <c r="EF181" s="3"/>
      <c r="EG181" s="3"/>
      <c r="EH181" s="93"/>
      <c r="EI181" s="3"/>
    </row>
    <row r="182" ht="14.25" customHeight="1">
      <c r="A182" s="3"/>
      <c r="B182" s="3"/>
      <c r="C182" s="3"/>
      <c r="D182" s="3"/>
      <c r="E182" s="3"/>
      <c r="F182" s="3"/>
      <c r="G182" s="387"/>
      <c r="H182" s="387"/>
      <c r="I182" s="3"/>
      <c r="J182" s="3"/>
      <c r="K182" s="222"/>
      <c r="L182" s="3"/>
      <c r="M182" s="3"/>
      <c r="N182" s="3"/>
      <c r="O182" s="3"/>
      <c r="P182" s="3"/>
      <c r="Q182" s="3"/>
      <c r="R182" s="93"/>
      <c r="S182" s="3"/>
      <c r="T182" s="3"/>
      <c r="U182" s="3"/>
      <c r="V182" s="3"/>
      <c r="W182" s="3"/>
      <c r="X182" s="93"/>
      <c r="Y182" s="3"/>
      <c r="Z182" s="3"/>
      <c r="AA182" s="9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9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93"/>
      <c r="DY182" s="3"/>
      <c r="DZ182" s="3"/>
      <c r="EA182" s="3"/>
      <c r="EB182" s="3"/>
      <c r="EC182" s="3"/>
      <c r="ED182" s="3"/>
      <c r="EE182" s="3"/>
      <c r="EF182" s="3"/>
      <c r="EG182" s="3"/>
      <c r="EH182" s="93"/>
      <c r="EI182" s="3"/>
    </row>
    <row r="183" ht="14.25" customHeight="1">
      <c r="A183" s="3"/>
      <c r="B183" s="3"/>
      <c r="C183" s="3"/>
      <c r="D183" s="3"/>
      <c r="E183" s="3"/>
      <c r="F183" s="3"/>
      <c r="G183" s="387"/>
      <c r="H183" s="387"/>
      <c r="I183" s="3"/>
      <c r="J183" s="3"/>
      <c r="K183" s="222"/>
      <c r="L183" s="3"/>
      <c r="M183" s="3"/>
      <c r="N183" s="3"/>
      <c r="O183" s="3"/>
      <c r="P183" s="3"/>
      <c r="Q183" s="3"/>
      <c r="R183" s="93"/>
      <c r="S183" s="3"/>
      <c r="T183" s="3"/>
      <c r="U183" s="3"/>
      <c r="V183" s="3"/>
      <c r="W183" s="3"/>
      <c r="X183" s="93"/>
      <c r="Y183" s="3"/>
      <c r="Z183" s="3"/>
      <c r="AA183" s="9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9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93"/>
      <c r="DY183" s="3"/>
      <c r="DZ183" s="3"/>
      <c r="EA183" s="3"/>
      <c r="EB183" s="3"/>
      <c r="EC183" s="3"/>
      <c r="ED183" s="3"/>
      <c r="EE183" s="3"/>
      <c r="EF183" s="3"/>
      <c r="EG183" s="3"/>
      <c r="EH183" s="93"/>
      <c r="EI183" s="3"/>
    </row>
    <row r="184" ht="14.25" customHeight="1">
      <c r="A184" s="3"/>
      <c r="B184" s="3"/>
      <c r="C184" s="3"/>
      <c r="D184" s="3"/>
      <c r="E184" s="3"/>
      <c r="F184" s="3"/>
      <c r="G184" s="387"/>
      <c r="H184" s="387"/>
      <c r="I184" s="3"/>
      <c r="J184" s="3"/>
      <c r="K184" s="222"/>
      <c r="L184" s="3"/>
      <c r="M184" s="3"/>
      <c r="N184" s="3"/>
      <c r="O184" s="3"/>
      <c r="P184" s="3"/>
      <c r="Q184" s="3"/>
      <c r="R184" s="93"/>
      <c r="S184" s="3"/>
      <c r="T184" s="3"/>
      <c r="U184" s="3"/>
      <c r="V184" s="3"/>
      <c r="W184" s="3"/>
      <c r="X184" s="93"/>
      <c r="Y184" s="3"/>
      <c r="Z184" s="3"/>
      <c r="AA184" s="9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9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93"/>
      <c r="DY184" s="3"/>
      <c r="DZ184" s="3"/>
      <c r="EA184" s="3"/>
      <c r="EB184" s="3"/>
      <c r="EC184" s="3"/>
      <c r="ED184" s="3"/>
      <c r="EE184" s="3"/>
      <c r="EF184" s="3"/>
      <c r="EG184" s="3"/>
      <c r="EH184" s="93"/>
      <c r="EI184" s="3"/>
    </row>
    <row r="185" ht="14.25" customHeight="1">
      <c r="A185" s="3"/>
      <c r="B185" s="3"/>
      <c r="C185" s="3"/>
      <c r="D185" s="3"/>
      <c r="E185" s="3"/>
      <c r="F185" s="3"/>
      <c r="G185" s="387"/>
      <c r="H185" s="387"/>
      <c r="I185" s="3"/>
      <c r="J185" s="3"/>
      <c r="K185" s="222"/>
      <c r="L185" s="3"/>
      <c r="M185" s="3"/>
      <c r="N185" s="3"/>
      <c r="O185" s="3"/>
      <c r="P185" s="3"/>
      <c r="Q185" s="3"/>
      <c r="R185" s="93"/>
      <c r="S185" s="3"/>
      <c r="T185" s="3"/>
      <c r="U185" s="3"/>
      <c r="V185" s="3"/>
      <c r="W185" s="3"/>
      <c r="X185" s="93"/>
      <c r="Y185" s="3"/>
      <c r="Z185" s="3"/>
      <c r="AA185" s="9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9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93"/>
      <c r="DY185" s="3"/>
      <c r="DZ185" s="3"/>
      <c r="EA185" s="3"/>
      <c r="EB185" s="3"/>
      <c r="EC185" s="3"/>
      <c r="ED185" s="3"/>
      <c r="EE185" s="3"/>
      <c r="EF185" s="3"/>
      <c r="EG185" s="3"/>
      <c r="EH185" s="93"/>
      <c r="EI185" s="3"/>
    </row>
    <row r="186" ht="14.25" customHeight="1">
      <c r="A186" s="3"/>
      <c r="B186" s="3"/>
      <c r="C186" s="3"/>
      <c r="D186" s="3"/>
      <c r="E186" s="3"/>
      <c r="F186" s="3"/>
      <c r="G186" s="387"/>
      <c r="H186" s="387"/>
      <c r="I186" s="3"/>
      <c r="J186" s="3"/>
      <c r="K186" s="222"/>
      <c r="L186" s="3"/>
      <c r="M186" s="3"/>
      <c r="N186" s="3"/>
      <c r="O186" s="3"/>
      <c r="P186" s="3"/>
      <c r="Q186" s="3"/>
      <c r="R186" s="93"/>
      <c r="S186" s="3"/>
      <c r="T186" s="3"/>
      <c r="U186" s="3"/>
      <c r="V186" s="3"/>
      <c r="W186" s="3"/>
      <c r="X186" s="93"/>
      <c r="Y186" s="3"/>
      <c r="Z186" s="3"/>
      <c r="AA186" s="9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9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93"/>
      <c r="DY186" s="3"/>
      <c r="DZ186" s="3"/>
      <c r="EA186" s="3"/>
      <c r="EB186" s="3"/>
      <c r="EC186" s="3"/>
      <c r="ED186" s="3"/>
      <c r="EE186" s="3"/>
      <c r="EF186" s="3"/>
      <c r="EG186" s="3"/>
      <c r="EH186" s="93"/>
      <c r="EI186" s="3"/>
    </row>
    <row r="187" ht="14.25" customHeight="1">
      <c r="A187" s="3"/>
      <c r="B187" s="3"/>
      <c r="C187" s="3"/>
      <c r="D187" s="3"/>
      <c r="E187" s="3"/>
      <c r="F187" s="3"/>
      <c r="G187" s="387"/>
      <c r="H187" s="387"/>
      <c r="I187" s="3"/>
      <c r="J187" s="3"/>
      <c r="K187" s="222"/>
      <c r="L187" s="3"/>
      <c r="M187" s="3"/>
      <c r="N187" s="3"/>
      <c r="O187" s="3"/>
      <c r="P187" s="3"/>
      <c r="Q187" s="3"/>
      <c r="R187" s="93"/>
      <c r="S187" s="3"/>
      <c r="T187" s="3"/>
      <c r="U187" s="3"/>
      <c r="V187" s="3"/>
      <c r="W187" s="3"/>
      <c r="X187" s="93"/>
      <c r="Y187" s="3"/>
      <c r="Z187" s="3"/>
      <c r="AA187" s="9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9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93"/>
      <c r="DY187" s="3"/>
      <c r="DZ187" s="3"/>
      <c r="EA187" s="3"/>
      <c r="EB187" s="3"/>
      <c r="EC187" s="3"/>
      <c r="ED187" s="3"/>
      <c r="EE187" s="3"/>
      <c r="EF187" s="3"/>
      <c r="EG187" s="3"/>
      <c r="EH187" s="93"/>
      <c r="EI187" s="3"/>
    </row>
    <row r="188" ht="14.25" customHeight="1">
      <c r="A188" s="3"/>
      <c r="B188" s="3"/>
      <c r="C188" s="3"/>
      <c r="D188" s="3"/>
      <c r="E188" s="3"/>
      <c r="F188" s="3"/>
      <c r="G188" s="387"/>
      <c r="H188" s="387"/>
      <c r="I188" s="3"/>
      <c r="J188" s="3"/>
      <c r="K188" s="222"/>
      <c r="L188" s="3"/>
      <c r="M188" s="3"/>
      <c r="N188" s="3"/>
      <c r="O188" s="3"/>
      <c r="P188" s="3"/>
      <c r="Q188" s="3"/>
      <c r="R188" s="93"/>
      <c r="S188" s="3"/>
      <c r="T188" s="3"/>
      <c r="U188" s="3"/>
      <c r="V188" s="3"/>
      <c r="W188" s="3"/>
      <c r="X188" s="93"/>
      <c r="Y188" s="3"/>
      <c r="Z188" s="3"/>
      <c r="AA188" s="9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9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93"/>
      <c r="DY188" s="3"/>
      <c r="DZ188" s="3"/>
      <c r="EA188" s="3"/>
      <c r="EB188" s="3"/>
      <c r="EC188" s="3"/>
      <c r="ED188" s="3"/>
      <c r="EE188" s="3"/>
      <c r="EF188" s="3"/>
      <c r="EG188" s="3"/>
      <c r="EH188" s="93"/>
      <c r="EI188" s="3"/>
    </row>
    <row r="189" ht="14.25" customHeight="1">
      <c r="A189" s="3"/>
      <c r="B189" s="3"/>
      <c r="C189" s="3"/>
      <c r="D189" s="3"/>
      <c r="E189" s="3"/>
      <c r="F189" s="3"/>
      <c r="G189" s="387"/>
      <c r="H189" s="387"/>
      <c r="I189" s="3"/>
      <c r="J189" s="3"/>
      <c r="K189" s="222"/>
      <c r="L189" s="3"/>
      <c r="M189" s="3"/>
      <c r="N189" s="3"/>
      <c r="O189" s="3"/>
      <c r="P189" s="3"/>
      <c r="Q189" s="3"/>
      <c r="R189" s="93"/>
      <c r="S189" s="3"/>
      <c r="T189" s="3"/>
      <c r="U189" s="3"/>
      <c r="V189" s="3"/>
      <c r="W189" s="3"/>
      <c r="X189" s="93"/>
      <c r="Y189" s="3"/>
      <c r="Z189" s="3"/>
      <c r="AA189" s="9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9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93"/>
      <c r="DY189" s="3"/>
      <c r="DZ189" s="3"/>
      <c r="EA189" s="3"/>
      <c r="EB189" s="3"/>
      <c r="EC189" s="3"/>
      <c r="ED189" s="3"/>
      <c r="EE189" s="3"/>
      <c r="EF189" s="3"/>
      <c r="EG189" s="3"/>
      <c r="EH189" s="93"/>
      <c r="EI189" s="3"/>
    </row>
    <row r="190" ht="14.25" customHeight="1">
      <c r="A190" s="3"/>
      <c r="B190" s="3"/>
      <c r="C190" s="3"/>
      <c r="D190" s="3"/>
      <c r="E190" s="3"/>
      <c r="F190" s="3"/>
      <c r="G190" s="387"/>
      <c r="H190" s="387"/>
      <c r="I190" s="3"/>
      <c r="J190" s="3"/>
      <c r="K190" s="222"/>
      <c r="L190" s="3"/>
      <c r="M190" s="3"/>
      <c r="N190" s="3"/>
      <c r="O190" s="3"/>
      <c r="P190" s="3"/>
      <c r="Q190" s="3"/>
      <c r="R190" s="93"/>
      <c r="S190" s="3"/>
      <c r="T190" s="3"/>
      <c r="U190" s="3"/>
      <c r="V190" s="3"/>
      <c r="W190" s="3"/>
      <c r="X190" s="93"/>
      <c r="Y190" s="3"/>
      <c r="Z190" s="3"/>
      <c r="AA190" s="9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9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93"/>
      <c r="DY190" s="3"/>
      <c r="DZ190" s="3"/>
      <c r="EA190" s="3"/>
      <c r="EB190" s="3"/>
      <c r="EC190" s="3"/>
      <c r="ED190" s="3"/>
      <c r="EE190" s="3"/>
      <c r="EF190" s="3"/>
      <c r="EG190" s="3"/>
      <c r="EH190" s="93"/>
      <c r="EI190" s="3"/>
    </row>
    <row r="191" ht="14.25" customHeight="1">
      <c r="A191" s="3"/>
      <c r="B191" s="3"/>
      <c r="C191" s="3"/>
      <c r="D191" s="3"/>
      <c r="E191" s="3"/>
      <c r="F191" s="3"/>
      <c r="G191" s="387"/>
      <c r="H191" s="387"/>
      <c r="I191" s="3"/>
      <c r="J191" s="3"/>
      <c r="K191" s="222"/>
      <c r="L191" s="3"/>
      <c r="M191" s="3"/>
      <c r="N191" s="3"/>
      <c r="O191" s="3"/>
      <c r="P191" s="3"/>
      <c r="Q191" s="3"/>
      <c r="R191" s="93"/>
      <c r="S191" s="3"/>
      <c r="T191" s="3"/>
      <c r="U191" s="3"/>
      <c r="V191" s="3"/>
      <c r="W191" s="3"/>
      <c r="X191" s="93"/>
      <c r="Y191" s="3"/>
      <c r="Z191" s="3"/>
      <c r="AA191" s="9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9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93"/>
      <c r="DY191" s="3"/>
      <c r="DZ191" s="3"/>
      <c r="EA191" s="3"/>
      <c r="EB191" s="3"/>
      <c r="EC191" s="3"/>
      <c r="ED191" s="3"/>
      <c r="EE191" s="3"/>
      <c r="EF191" s="3"/>
      <c r="EG191" s="3"/>
      <c r="EH191" s="93"/>
      <c r="EI191" s="3"/>
    </row>
    <row r="192" ht="14.25" customHeight="1">
      <c r="A192" s="3"/>
      <c r="B192" s="3"/>
      <c r="C192" s="3"/>
      <c r="D192" s="3"/>
      <c r="E192" s="3"/>
      <c r="F192" s="3"/>
      <c r="G192" s="387"/>
      <c r="H192" s="387"/>
      <c r="I192" s="3"/>
      <c r="J192" s="3"/>
      <c r="K192" s="222"/>
      <c r="L192" s="3"/>
      <c r="M192" s="3"/>
      <c r="N192" s="3"/>
      <c r="O192" s="3"/>
      <c r="P192" s="3"/>
      <c r="Q192" s="3"/>
      <c r="R192" s="93"/>
      <c r="S192" s="3"/>
      <c r="T192" s="3"/>
      <c r="U192" s="3"/>
      <c r="V192" s="3"/>
      <c r="W192" s="3"/>
      <c r="X192" s="93"/>
      <c r="Y192" s="3"/>
      <c r="Z192" s="3"/>
      <c r="AA192" s="9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9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93"/>
      <c r="DY192" s="3"/>
      <c r="DZ192" s="3"/>
      <c r="EA192" s="3"/>
      <c r="EB192" s="3"/>
      <c r="EC192" s="3"/>
      <c r="ED192" s="3"/>
      <c r="EE192" s="3"/>
      <c r="EF192" s="3"/>
      <c r="EG192" s="3"/>
      <c r="EH192" s="93"/>
      <c r="EI192" s="3"/>
    </row>
    <row r="193" ht="14.25" customHeight="1">
      <c r="A193" s="3"/>
      <c r="B193" s="3"/>
      <c r="C193" s="3"/>
      <c r="D193" s="3"/>
      <c r="E193" s="3"/>
      <c r="F193" s="3"/>
      <c r="G193" s="387"/>
      <c r="H193" s="387"/>
      <c r="I193" s="3"/>
      <c r="J193" s="3"/>
      <c r="K193" s="222"/>
      <c r="L193" s="3"/>
      <c r="M193" s="3"/>
      <c r="N193" s="3"/>
      <c r="O193" s="3"/>
      <c r="P193" s="3"/>
      <c r="Q193" s="3"/>
      <c r="R193" s="93"/>
      <c r="S193" s="3"/>
      <c r="T193" s="3"/>
      <c r="U193" s="3"/>
      <c r="V193" s="3"/>
      <c r="W193" s="3"/>
      <c r="X193" s="93"/>
      <c r="Y193" s="3"/>
      <c r="Z193" s="3"/>
      <c r="AA193" s="9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9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93"/>
      <c r="DY193" s="3"/>
      <c r="DZ193" s="3"/>
      <c r="EA193" s="3"/>
      <c r="EB193" s="3"/>
      <c r="EC193" s="3"/>
      <c r="ED193" s="3"/>
      <c r="EE193" s="3"/>
      <c r="EF193" s="3"/>
      <c r="EG193" s="3"/>
      <c r="EH193" s="93"/>
      <c r="EI193" s="3"/>
    </row>
    <row r="194" ht="14.25" customHeight="1">
      <c r="A194" s="3"/>
      <c r="B194" s="3"/>
      <c r="C194" s="3"/>
      <c r="D194" s="3"/>
      <c r="E194" s="3"/>
      <c r="F194" s="3"/>
      <c r="G194" s="387"/>
      <c r="H194" s="387"/>
      <c r="I194" s="3"/>
      <c r="J194" s="3"/>
      <c r="K194" s="222"/>
      <c r="L194" s="3"/>
      <c r="M194" s="3"/>
      <c r="N194" s="3"/>
      <c r="O194" s="3"/>
      <c r="P194" s="3"/>
      <c r="Q194" s="3"/>
      <c r="R194" s="93"/>
      <c r="S194" s="3"/>
      <c r="T194" s="3"/>
      <c r="U194" s="3"/>
      <c r="V194" s="3"/>
      <c r="W194" s="3"/>
      <c r="X194" s="93"/>
      <c r="Y194" s="3"/>
      <c r="Z194" s="3"/>
      <c r="AA194" s="9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9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93"/>
      <c r="DY194" s="3"/>
      <c r="DZ194" s="3"/>
      <c r="EA194" s="3"/>
      <c r="EB194" s="3"/>
      <c r="EC194" s="3"/>
      <c r="ED194" s="3"/>
      <c r="EE194" s="3"/>
      <c r="EF194" s="3"/>
      <c r="EG194" s="3"/>
      <c r="EH194" s="93"/>
      <c r="EI194" s="3"/>
    </row>
    <row r="195" ht="14.25" customHeight="1">
      <c r="A195" s="3"/>
      <c r="B195" s="3"/>
      <c r="C195" s="3"/>
      <c r="D195" s="3"/>
      <c r="E195" s="3"/>
      <c r="F195" s="3"/>
      <c r="G195" s="387"/>
      <c r="H195" s="387"/>
      <c r="I195" s="3"/>
      <c r="J195" s="3"/>
      <c r="K195" s="222"/>
      <c r="L195" s="3"/>
      <c r="M195" s="3"/>
      <c r="N195" s="3"/>
      <c r="O195" s="3"/>
      <c r="P195" s="3"/>
      <c r="Q195" s="3"/>
      <c r="R195" s="93"/>
      <c r="S195" s="3"/>
      <c r="T195" s="3"/>
      <c r="U195" s="3"/>
      <c r="V195" s="3"/>
      <c r="W195" s="3"/>
      <c r="X195" s="93"/>
      <c r="Y195" s="3"/>
      <c r="Z195" s="3"/>
      <c r="AA195" s="9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9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93"/>
      <c r="DY195" s="3"/>
      <c r="DZ195" s="3"/>
      <c r="EA195" s="3"/>
      <c r="EB195" s="3"/>
      <c r="EC195" s="3"/>
      <c r="ED195" s="3"/>
      <c r="EE195" s="3"/>
      <c r="EF195" s="3"/>
      <c r="EG195" s="3"/>
      <c r="EH195" s="93"/>
      <c r="EI195" s="3"/>
    </row>
    <row r="196" ht="14.25" customHeight="1">
      <c r="A196" s="3"/>
      <c r="B196" s="3"/>
      <c r="C196" s="3"/>
      <c r="D196" s="3"/>
      <c r="E196" s="3"/>
      <c r="F196" s="3"/>
      <c r="G196" s="387"/>
      <c r="H196" s="387"/>
      <c r="I196" s="3"/>
      <c r="J196" s="3"/>
      <c r="K196" s="222"/>
      <c r="L196" s="3"/>
      <c r="M196" s="3"/>
      <c r="N196" s="3"/>
      <c r="O196" s="3"/>
      <c r="P196" s="3"/>
      <c r="Q196" s="3"/>
      <c r="R196" s="93"/>
      <c r="S196" s="3"/>
      <c r="T196" s="3"/>
      <c r="U196" s="3"/>
      <c r="V196" s="3"/>
      <c r="W196" s="3"/>
      <c r="X196" s="93"/>
      <c r="Y196" s="3"/>
      <c r="Z196" s="3"/>
      <c r="AA196" s="9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9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93"/>
      <c r="DY196" s="3"/>
      <c r="DZ196" s="3"/>
      <c r="EA196" s="3"/>
      <c r="EB196" s="3"/>
      <c r="EC196" s="3"/>
      <c r="ED196" s="3"/>
      <c r="EE196" s="3"/>
      <c r="EF196" s="3"/>
      <c r="EG196" s="3"/>
      <c r="EH196" s="93"/>
      <c r="EI196" s="3"/>
    </row>
    <row r="197" ht="14.25" customHeight="1">
      <c r="A197" s="3"/>
      <c r="B197" s="3"/>
      <c r="C197" s="3"/>
      <c r="D197" s="3"/>
      <c r="E197" s="3"/>
      <c r="F197" s="3"/>
      <c r="G197" s="387"/>
      <c r="H197" s="387"/>
      <c r="I197" s="3"/>
      <c r="J197" s="3"/>
      <c r="K197" s="222"/>
      <c r="L197" s="3"/>
      <c r="M197" s="3"/>
      <c r="N197" s="3"/>
      <c r="O197" s="3"/>
      <c r="P197" s="3"/>
      <c r="Q197" s="3"/>
      <c r="R197" s="93"/>
      <c r="S197" s="3"/>
      <c r="T197" s="3"/>
      <c r="U197" s="3"/>
      <c r="V197" s="3"/>
      <c r="W197" s="3"/>
      <c r="X197" s="93"/>
      <c r="Y197" s="3"/>
      <c r="Z197" s="3"/>
      <c r="AA197" s="9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9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93"/>
      <c r="DY197" s="3"/>
      <c r="DZ197" s="3"/>
      <c r="EA197" s="3"/>
      <c r="EB197" s="3"/>
      <c r="EC197" s="3"/>
      <c r="ED197" s="3"/>
      <c r="EE197" s="3"/>
      <c r="EF197" s="3"/>
      <c r="EG197" s="3"/>
      <c r="EH197" s="93"/>
      <c r="EI197" s="3"/>
    </row>
    <row r="198" ht="14.25" customHeight="1">
      <c r="A198" s="3"/>
      <c r="B198" s="3"/>
      <c r="C198" s="3"/>
      <c r="D198" s="3"/>
      <c r="E198" s="3"/>
      <c r="F198" s="3"/>
      <c r="G198" s="387"/>
      <c r="H198" s="387"/>
      <c r="I198" s="3"/>
      <c r="J198" s="3"/>
      <c r="K198" s="222"/>
      <c r="L198" s="3"/>
      <c r="M198" s="3"/>
      <c r="N198" s="3"/>
      <c r="O198" s="3"/>
      <c r="P198" s="3"/>
      <c r="Q198" s="3"/>
      <c r="R198" s="93"/>
      <c r="S198" s="3"/>
      <c r="T198" s="3"/>
      <c r="U198" s="3"/>
      <c r="V198" s="3"/>
      <c r="W198" s="3"/>
      <c r="X198" s="93"/>
      <c r="Y198" s="3"/>
      <c r="Z198" s="3"/>
      <c r="AA198" s="9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9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93"/>
      <c r="DY198" s="3"/>
      <c r="DZ198" s="3"/>
      <c r="EA198" s="3"/>
      <c r="EB198" s="3"/>
      <c r="EC198" s="3"/>
      <c r="ED198" s="3"/>
      <c r="EE198" s="3"/>
      <c r="EF198" s="3"/>
      <c r="EG198" s="3"/>
      <c r="EH198" s="93"/>
      <c r="EI198" s="3"/>
    </row>
    <row r="199" ht="14.25" customHeight="1">
      <c r="A199" s="3"/>
      <c r="B199" s="3"/>
      <c r="C199" s="3"/>
      <c r="D199" s="3"/>
      <c r="E199" s="3"/>
      <c r="F199" s="3"/>
      <c r="G199" s="387"/>
      <c r="H199" s="387"/>
      <c r="I199" s="3"/>
      <c r="J199" s="3"/>
      <c r="K199" s="222"/>
      <c r="L199" s="3"/>
      <c r="M199" s="3"/>
      <c r="N199" s="3"/>
      <c r="O199" s="3"/>
      <c r="P199" s="3"/>
      <c r="Q199" s="3"/>
      <c r="R199" s="93"/>
      <c r="S199" s="3"/>
      <c r="T199" s="3"/>
      <c r="U199" s="3"/>
      <c r="V199" s="3"/>
      <c r="W199" s="3"/>
      <c r="X199" s="93"/>
      <c r="Y199" s="3"/>
      <c r="Z199" s="3"/>
      <c r="AA199" s="9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9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93"/>
      <c r="DY199" s="3"/>
      <c r="DZ199" s="3"/>
      <c r="EA199" s="3"/>
      <c r="EB199" s="3"/>
      <c r="EC199" s="3"/>
      <c r="ED199" s="3"/>
      <c r="EE199" s="3"/>
      <c r="EF199" s="3"/>
      <c r="EG199" s="3"/>
      <c r="EH199" s="93"/>
      <c r="EI199" s="3"/>
    </row>
    <row r="200" ht="14.25" customHeight="1">
      <c r="A200" s="3"/>
      <c r="B200" s="3"/>
      <c r="C200" s="3"/>
      <c r="D200" s="3"/>
      <c r="E200" s="3"/>
      <c r="F200" s="3"/>
      <c r="G200" s="387"/>
      <c r="H200" s="387"/>
      <c r="I200" s="3"/>
      <c r="J200" s="3"/>
      <c r="K200" s="222"/>
      <c r="L200" s="3"/>
      <c r="M200" s="3"/>
      <c r="N200" s="3"/>
      <c r="O200" s="3"/>
      <c r="P200" s="3"/>
      <c r="Q200" s="3"/>
      <c r="R200" s="93"/>
      <c r="S200" s="3"/>
      <c r="T200" s="3"/>
      <c r="U200" s="3"/>
      <c r="V200" s="3"/>
      <c r="W200" s="3"/>
      <c r="X200" s="93"/>
      <c r="Y200" s="3"/>
      <c r="Z200" s="3"/>
      <c r="AA200" s="9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9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93"/>
      <c r="DY200" s="3"/>
      <c r="DZ200" s="3"/>
      <c r="EA200" s="3"/>
      <c r="EB200" s="3"/>
      <c r="EC200" s="3"/>
      <c r="ED200" s="3"/>
      <c r="EE200" s="3"/>
      <c r="EF200" s="3"/>
      <c r="EG200" s="3"/>
      <c r="EH200" s="93"/>
      <c r="EI200" s="3"/>
    </row>
    <row r="201" ht="14.25" customHeight="1">
      <c r="A201" s="3"/>
      <c r="B201" s="3"/>
      <c r="C201" s="3"/>
      <c r="D201" s="3"/>
      <c r="E201" s="3"/>
      <c r="F201" s="3"/>
      <c r="G201" s="387"/>
      <c r="H201" s="387"/>
      <c r="I201" s="3"/>
      <c r="J201" s="3"/>
      <c r="K201" s="222"/>
      <c r="L201" s="3"/>
      <c r="M201" s="3"/>
      <c r="N201" s="3"/>
      <c r="O201" s="3"/>
      <c r="P201" s="3"/>
      <c r="Q201" s="3"/>
      <c r="R201" s="93"/>
      <c r="S201" s="3"/>
      <c r="T201" s="3"/>
      <c r="U201" s="3"/>
      <c r="V201" s="3"/>
      <c r="W201" s="3"/>
      <c r="X201" s="93"/>
      <c r="Y201" s="3"/>
      <c r="Z201" s="3"/>
      <c r="AA201" s="9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9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93"/>
      <c r="DY201" s="3"/>
      <c r="DZ201" s="3"/>
      <c r="EA201" s="3"/>
      <c r="EB201" s="3"/>
      <c r="EC201" s="3"/>
      <c r="ED201" s="3"/>
      <c r="EE201" s="3"/>
      <c r="EF201" s="3"/>
      <c r="EG201" s="3"/>
      <c r="EH201" s="93"/>
      <c r="EI201" s="3"/>
    </row>
    <row r="202" ht="14.25" customHeight="1">
      <c r="A202" s="3"/>
      <c r="B202" s="3"/>
      <c r="C202" s="3"/>
      <c r="D202" s="3"/>
      <c r="E202" s="3"/>
      <c r="F202" s="3"/>
      <c r="G202" s="387"/>
      <c r="H202" s="387"/>
      <c r="I202" s="3"/>
      <c r="J202" s="3"/>
      <c r="K202" s="222"/>
      <c r="L202" s="3"/>
      <c r="M202" s="3"/>
      <c r="N202" s="3"/>
      <c r="O202" s="3"/>
      <c r="P202" s="3"/>
      <c r="Q202" s="3"/>
      <c r="R202" s="93"/>
      <c r="S202" s="3"/>
      <c r="T202" s="3"/>
      <c r="U202" s="3"/>
      <c r="V202" s="3"/>
      <c r="W202" s="3"/>
      <c r="X202" s="93"/>
      <c r="Y202" s="3"/>
      <c r="Z202" s="3"/>
      <c r="AA202" s="9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9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93"/>
      <c r="DY202" s="3"/>
      <c r="DZ202" s="3"/>
      <c r="EA202" s="3"/>
      <c r="EB202" s="3"/>
      <c r="EC202" s="3"/>
      <c r="ED202" s="3"/>
      <c r="EE202" s="3"/>
      <c r="EF202" s="3"/>
      <c r="EG202" s="3"/>
      <c r="EH202" s="93"/>
      <c r="EI202" s="3"/>
    </row>
    <row r="203" ht="14.25" customHeight="1">
      <c r="A203" s="3"/>
      <c r="B203" s="3"/>
      <c r="C203" s="3"/>
      <c r="D203" s="3"/>
      <c r="E203" s="3"/>
      <c r="F203" s="3"/>
      <c r="G203" s="387"/>
      <c r="H203" s="387"/>
      <c r="I203" s="3"/>
      <c r="J203" s="3"/>
      <c r="K203" s="222"/>
      <c r="L203" s="3"/>
      <c r="M203" s="3"/>
      <c r="N203" s="3"/>
      <c r="O203" s="3"/>
      <c r="P203" s="3"/>
      <c r="Q203" s="3"/>
      <c r="R203" s="93"/>
      <c r="S203" s="3"/>
      <c r="T203" s="3"/>
      <c r="U203" s="3"/>
      <c r="V203" s="3"/>
      <c r="W203" s="3"/>
      <c r="X203" s="93"/>
      <c r="Y203" s="3"/>
      <c r="Z203" s="3"/>
      <c r="AA203" s="9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9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93"/>
      <c r="DY203" s="3"/>
      <c r="DZ203" s="3"/>
      <c r="EA203" s="3"/>
      <c r="EB203" s="3"/>
      <c r="EC203" s="3"/>
      <c r="ED203" s="3"/>
      <c r="EE203" s="3"/>
      <c r="EF203" s="3"/>
      <c r="EG203" s="3"/>
      <c r="EH203" s="93"/>
      <c r="EI203" s="3"/>
    </row>
    <row r="204" ht="14.25" customHeight="1">
      <c r="A204" s="3"/>
      <c r="B204" s="3"/>
      <c r="C204" s="3"/>
      <c r="D204" s="3"/>
      <c r="E204" s="3"/>
      <c r="F204" s="3"/>
      <c r="G204" s="387"/>
      <c r="H204" s="387"/>
      <c r="I204" s="3"/>
      <c r="J204" s="3"/>
      <c r="K204" s="222"/>
      <c r="L204" s="3"/>
      <c r="M204" s="3"/>
      <c r="N204" s="3"/>
      <c r="O204" s="3"/>
      <c r="P204" s="3"/>
      <c r="Q204" s="3"/>
      <c r="R204" s="93"/>
      <c r="S204" s="3"/>
      <c r="T204" s="3"/>
      <c r="U204" s="3"/>
      <c r="V204" s="3"/>
      <c r="W204" s="3"/>
      <c r="X204" s="93"/>
      <c r="Y204" s="3"/>
      <c r="Z204" s="3"/>
      <c r="AA204" s="9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9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93"/>
      <c r="DY204" s="3"/>
      <c r="DZ204" s="3"/>
      <c r="EA204" s="3"/>
      <c r="EB204" s="3"/>
      <c r="EC204" s="3"/>
      <c r="ED204" s="3"/>
      <c r="EE204" s="3"/>
      <c r="EF204" s="3"/>
      <c r="EG204" s="3"/>
      <c r="EH204" s="93"/>
      <c r="EI204" s="3"/>
    </row>
    <row r="205" ht="14.25" customHeight="1">
      <c r="A205" s="3"/>
      <c r="B205" s="3"/>
      <c r="C205" s="3"/>
      <c r="D205" s="3"/>
      <c r="E205" s="3"/>
      <c r="F205" s="3"/>
      <c r="G205" s="387"/>
      <c r="H205" s="387"/>
      <c r="I205" s="3"/>
      <c r="J205" s="3"/>
      <c r="K205" s="222"/>
      <c r="L205" s="3"/>
      <c r="M205" s="3"/>
      <c r="N205" s="3"/>
      <c r="O205" s="3"/>
      <c r="P205" s="3"/>
      <c r="Q205" s="3"/>
      <c r="R205" s="93"/>
      <c r="S205" s="3"/>
      <c r="T205" s="3"/>
      <c r="U205" s="3"/>
      <c r="V205" s="3"/>
      <c r="W205" s="3"/>
      <c r="X205" s="93"/>
      <c r="Y205" s="3"/>
      <c r="Z205" s="3"/>
      <c r="AA205" s="9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9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93"/>
      <c r="DY205" s="3"/>
      <c r="DZ205" s="3"/>
      <c r="EA205" s="3"/>
      <c r="EB205" s="3"/>
      <c r="EC205" s="3"/>
      <c r="ED205" s="3"/>
      <c r="EE205" s="3"/>
      <c r="EF205" s="3"/>
      <c r="EG205" s="3"/>
      <c r="EH205" s="93"/>
      <c r="EI205" s="3"/>
    </row>
    <row r="206" ht="14.25" customHeight="1">
      <c r="A206" s="3"/>
      <c r="B206" s="3"/>
      <c r="C206" s="3"/>
      <c r="D206" s="3"/>
      <c r="E206" s="3"/>
      <c r="F206" s="3"/>
      <c r="G206" s="387"/>
      <c r="H206" s="387"/>
      <c r="I206" s="3"/>
      <c r="J206" s="3"/>
      <c r="K206" s="222"/>
      <c r="L206" s="3"/>
      <c r="M206" s="3"/>
      <c r="N206" s="3"/>
      <c r="O206" s="3"/>
      <c r="P206" s="3"/>
      <c r="Q206" s="3"/>
      <c r="R206" s="93"/>
      <c r="S206" s="3"/>
      <c r="T206" s="3"/>
      <c r="U206" s="3"/>
      <c r="V206" s="3"/>
      <c r="W206" s="3"/>
      <c r="X206" s="93"/>
      <c r="Y206" s="3"/>
      <c r="Z206" s="3"/>
      <c r="AA206" s="9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9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93"/>
      <c r="DY206" s="3"/>
      <c r="DZ206" s="3"/>
      <c r="EA206" s="3"/>
      <c r="EB206" s="3"/>
      <c r="EC206" s="3"/>
      <c r="ED206" s="3"/>
      <c r="EE206" s="3"/>
      <c r="EF206" s="3"/>
      <c r="EG206" s="3"/>
      <c r="EH206" s="93"/>
      <c r="EI206" s="3"/>
    </row>
    <row r="207" ht="14.25" customHeight="1">
      <c r="A207" s="3"/>
      <c r="B207" s="3"/>
      <c r="C207" s="3"/>
      <c r="D207" s="3"/>
      <c r="E207" s="3"/>
      <c r="F207" s="3"/>
      <c r="G207" s="387"/>
      <c r="H207" s="387"/>
      <c r="I207" s="3"/>
      <c r="J207" s="3"/>
      <c r="K207" s="222"/>
      <c r="L207" s="3"/>
      <c r="M207" s="3"/>
      <c r="N207" s="3"/>
      <c r="O207" s="3"/>
      <c r="P207" s="3"/>
      <c r="Q207" s="3"/>
      <c r="R207" s="93"/>
      <c r="S207" s="3"/>
      <c r="T207" s="3"/>
      <c r="U207" s="3"/>
      <c r="V207" s="3"/>
      <c r="W207" s="3"/>
      <c r="X207" s="93"/>
      <c r="Y207" s="3"/>
      <c r="Z207" s="3"/>
      <c r="AA207" s="9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9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93"/>
      <c r="DY207" s="3"/>
      <c r="DZ207" s="3"/>
      <c r="EA207" s="3"/>
      <c r="EB207" s="3"/>
      <c r="EC207" s="3"/>
      <c r="ED207" s="3"/>
      <c r="EE207" s="3"/>
      <c r="EF207" s="3"/>
      <c r="EG207" s="3"/>
      <c r="EH207" s="93"/>
      <c r="EI207" s="3"/>
    </row>
    <row r="208" ht="14.25" customHeight="1">
      <c r="A208" s="3"/>
      <c r="B208" s="3"/>
      <c r="C208" s="3"/>
      <c r="D208" s="3"/>
      <c r="E208" s="3"/>
      <c r="F208" s="3"/>
      <c r="G208" s="387"/>
      <c r="H208" s="387"/>
      <c r="I208" s="3"/>
      <c r="J208" s="3"/>
      <c r="K208" s="222"/>
      <c r="L208" s="3"/>
      <c r="M208" s="3"/>
      <c r="N208" s="3"/>
      <c r="O208" s="3"/>
      <c r="P208" s="3"/>
      <c r="Q208" s="3"/>
      <c r="R208" s="93"/>
      <c r="S208" s="3"/>
      <c r="T208" s="3"/>
      <c r="U208" s="3"/>
      <c r="V208" s="3"/>
      <c r="W208" s="3"/>
      <c r="X208" s="93"/>
      <c r="Y208" s="3"/>
      <c r="Z208" s="3"/>
      <c r="AA208" s="9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9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93"/>
      <c r="DY208" s="3"/>
      <c r="DZ208" s="3"/>
      <c r="EA208" s="3"/>
      <c r="EB208" s="3"/>
      <c r="EC208" s="3"/>
      <c r="ED208" s="3"/>
      <c r="EE208" s="3"/>
      <c r="EF208" s="3"/>
      <c r="EG208" s="3"/>
      <c r="EH208" s="93"/>
      <c r="EI208" s="3"/>
    </row>
    <row r="209" ht="14.25" customHeight="1">
      <c r="A209" s="3"/>
      <c r="B209" s="3"/>
      <c r="C209" s="3"/>
      <c r="D209" s="3"/>
      <c r="E209" s="3"/>
      <c r="F209" s="3"/>
      <c r="G209" s="387"/>
      <c r="H209" s="387"/>
      <c r="I209" s="3"/>
      <c r="J209" s="3"/>
      <c r="K209" s="222"/>
      <c r="L209" s="3"/>
      <c r="M209" s="3"/>
      <c r="N209" s="3"/>
      <c r="O209" s="3"/>
      <c r="P209" s="3"/>
      <c r="Q209" s="3"/>
      <c r="R209" s="93"/>
      <c r="S209" s="3"/>
      <c r="T209" s="3"/>
      <c r="U209" s="3"/>
      <c r="V209" s="3"/>
      <c r="W209" s="3"/>
      <c r="X209" s="93"/>
      <c r="Y209" s="3"/>
      <c r="Z209" s="3"/>
      <c r="AA209" s="9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9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93"/>
      <c r="DY209" s="3"/>
      <c r="DZ209" s="3"/>
      <c r="EA209" s="3"/>
      <c r="EB209" s="3"/>
      <c r="EC209" s="3"/>
      <c r="ED209" s="3"/>
      <c r="EE209" s="3"/>
      <c r="EF209" s="3"/>
      <c r="EG209" s="3"/>
      <c r="EH209" s="93"/>
      <c r="EI209" s="3"/>
    </row>
    <row r="210" ht="14.25" customHeight="1">
      <c r="A210" s="3"/>
      <c r="B210" s="3"/>
      <c r="C210" s="3"/>
      <c r="D210" s="3"/>
      <c r="E210" s="3"/>
      <c r="F210" s="3"/>
      <c r="G210" s="387"/>
      <c r="H210" s="387"/>
      <c r="I210" s="3"/>
      <c r="J210" s="3"/>
      <c r="K210" s="222"/>
      <c r="L210" s="3"/>
      <c r="M210" s="3"/>
      <c r="N210" s="3"/>
      <c r="O210" s="3"/>
      <c r="P210" s="3"/>
      <c r="Q210" s="3"/>
      <c r="R210" s="93"/>
      <c r="S210" s="3"/>
      <c r="T210" s="3"/>
      <c r="U210" s="3"/>
      <c r="V210" s="3"/>
      <c r="W210" s="3"/>
      <c r="X210" s="93"/>
      <c r="Y210" s="3"/>
      <c r="Z210" s="3"/>
      <c r="AA210" s="9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9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93"/>
      <c r="DY210" s="3"/>
      <c r="DZ210" s="3"/>
      <c r="EA210" s="3"/>
      <c r="EB210" s="3"/>
      <c r="EC210" s="3"/>
      <c r="ED210" s="3"/>
      <c r="EE210" s="3"/>
      <c r="EF210" s="3"/>
      <c r="EG210" s="3"/>
      <c r="EH210" s="93"/>
      <c r="EI210" s="3"/>
    </row>
    <row r="211" ht="14.25" customHeight="1">
      <c r="A211" s="3"/>
      <c r="B211" s="3"/>
      <c r="C211" s="3"/>
      <c r="D211" s="3"/>
      <c r="E211" s="3"/>
      <c r="F211" s="3"/>
      <c r="G211" s="387"/>
      <c r="H211" s="387"/>
      <c r="I211" s="3"/>
      <c r="J211" s="3"/>
      <c r="K211" s="222"/>
      <c r="L211" s="3"/>
      <c r="M211" s="3"/>
      <c r="N211" s="3"/>
      <c r="O211" s="3"/>
      <c r="P211" s="3"/>
      <c r="Q211" s="3"/>
      <c r="R211" s="93"/>
      <c r="S211" s="3"/>
      <c r="T211" s="3"/>
      <c r="U211" s="3"/>
      <c r="V211" s="3"/>
      <c r="W211" s="3"/>
      <c r="X211" s="93"/>
      <c r="Y211" s="3"/>
      <c r="Z211" s="3"/>
      <c r="AA211" s="9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9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93"/>
      <c r="DY211" s="3"/>
      <c r="DZ211" s="3"/>
      <c r="EA211" s="3"/>
      <c r="EB211" s="3"/>
      <c r="EC211" s="3"/>
      <c r="ED211" s="3"/>
      <c r="EE211" s="3"/>
      <c r="EF211" s="3"/>
      <c r="EG211" s="3"/>
      <c r="EH211" s="93"/>
      <c r="EI211" s="3"/>
    </row>
    <row r="212" ht="14.25" customHeight="1">
      <c r="A212" s="3"/>
      <c r="B212" s="3"/>
      <c r="C212" s="3"/>
      <c r="D212" s="3"/>
      <c r="E212" s="3"/>
      <c r="F212" s="3"/>
      <c r="G212" s="387"/>
      <c r="H212" s="387"/>
      <c r="I212" s="3"/>
      <c r="J212" s="3"/>
      <c r="K212" s="222"/>
      <c r="L212" s="3"/>
      <c r="M212" s="3"/>
      <c r="N212" s="3"/>
      <c r="O212" s="3"/>
      <c r="P212" s="3"/>
      <c r="Q212" s="3"/>
      <c r="R212" s="93"/>
      <c r="S212" s="3"/>
      <c r="T212" s="3"/>
      <c r="U212" s="3"/>
      <c r="V212" s="3"/>
      <c r="W212" s="3"/>
      <c r="X212" s="93"/>
      <c r="Y212" s="3"/>
      <c r="Z212" s="3"/>
      <c r="AA212" s="9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9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93"/>
      <c r="DY212" s="3"/>
      <c r="DZ212" s="3"/>
      <c r="EA212" s="3"/>
      <c r="EB212" s="3"/>
      <c r="EC212" s="3"/>
      <c r="ED212" s="3"/>
      <c r="EE212" s="3"/>
      <c r="EF212" s="3"/>
      <c r="EG212" s="3"/>
      <c r="EH212" s="93"/>
      <c r="EI212" s="3"/>
    </row>
    <row r="213" ht="14.25" customHeight="1">
      <c r="A213" s="3"/>
      <c r="B213" s="3"/>
      <c r="C213" s="3"/>
      <c r="D213" s="3"/>
      <c r="E213" s="3"/>
      <c r="F213" s="3"/>
      <c r="G213" s="387"/>
      <c r="H213" s="387"/>
      <c r="I213" s="3"/>
      <c r="J213" s="3"/>
      <c r="K213" s="222"/>
      <c r="L213" s="3"/>
      <c r="M213" s="3"/>
      <c r="N213" s="3"/>
      <c r="O213" s="3"/>
      <c r="P213" s="3"/>
      <c r="Q213" s="3"/>
      <c r="R213" s="93"/>
      <c r="S213" s="3"/>
      <c r="T213" s="3"/>
      <c r="U213" s="3"/>
      <c r="V213" s="3"/>
      <c r="W213" s="3"/>
      <c r="X213" s="93"/>
      <c r="Y213" s="3"/>
      <c r="Z213" s="3"/>
      <c r="AA213" s="9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9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93"/>
      <c r="DY213" s="3"/>
      <c r="DZ213" s="3"/>
      <c r="EA213" s="3"/>
      <c r="EB213" s="3"/>
      <c r="EC213" s="3"/>
      <c r="ED213" s="3"/>
      <c r="EE213" s="3"/>
      <c r="EF213" s="3"/>
      <c r="EG213" s="3"/>
      <c r="EH213" s="93"/>
      <c r="EI213" s="3"/>
    </row>
    <row r="214" ht="14.25" customHeight="1">
      <c r="A214" s="3"/>
      <c r="B214" s="3"/>
      <c r="C214" s="3"/>
      <c r="D214" s="3"/>
      <c r="E214" s="3"/>
      <c r="F214" s="3"/>
      <c r="G214" s="387"/>
      <c r="H214" s="387"/>
      <c r="I214" s="3"/>
      <c r="J214" s="3"/>
      <c r="K214" s="222"/>
      <c r="L214" s="3"/>
      <c r="M214" s="3"/>
      <c r="N214" s="3"/>
      <c r="O214" s="3"/>
      <c r="P214" s="3"/>
      <c r="Q214" s="3"/>
      <c r="R214" s="93"/>
      <c r="S214" s="3"/>
      <c r="T214" s="3"/>
      <c r="U214" s="3"/>
      <c r="V214" s="3"/>
      <c r="W214" s="3"/>
      <c r="X214" s="93"/>
      <c r="Y214" s="3"/>
      <c r="Z214" s="3"/>
      <c r="AA214" s="9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9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93"/>
      <c r="DY214" s="3"/>
      <c r="DZ214" s="3"/>
      <c r="EA214" s="3"/>
      <c r="EB214" s="3"/>
      <c r="EC214" s="3"/>
      <c r="ED214" s="3"/>
      <c r="EE214" s="3"/>
      <c r="EF214" s="3"/>
      <c r="EG214" s="3"/>
      <c r="EH214" s="93"/>
      <c r="EI214" s="3"/>
    </row>
    <row r="215" ht="14.25" customHeight="1">
      <c r="A215" s="3"/>
      <c r="B215" s="3"/>
      <c r="C215" s="3"/>
      <c r="D215" s="3"/>
      <c r="E215" s="3"/>
      <c r="F215" s="3"/>
      <c r="G215" s="387"/>
      <c r="H215" s="387"/>
      <c r="I215" s="3"/>
      <c r="J215" s="3"/>
      <c r="K215" s="222"/>
      <c r="L215" s="3"/>
      <c r="M215" s="3"/>
      <c r="N215" s="3"/>
      <c r="O215" s="3"/>
      <c r="P215" s="3"/>
      <c r="Q215" s="3"/>
      <c r="R215" s="93"/>
      <c r="S215" s="3"/>
      <c r="T215" s="3"/>
      <c r="U215" s="3"/>
      <c r="V215" s="3"/>
      <c r="W215" s="3"/>
      <c r="X215" s="93"/>
      <c r="Y215" s="3"/>
      <c r="Z215" s="3"/>
      <c r="AA215" s="9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9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93"/>
      <c r="DY215" s="3"/>
      <c r="DZ215" s="3"/>
      <c r="EA215" s="3"/>
      <c r="EB215" s="3"/>
      <c r="EC215" s="3"/>
      <c r="ED215" s="3"/>
      <c r="EE215" s="3"/>
      <c r="EF215" s="3"/>
      <c r="EG215" s="3"/>
      <c r="EH215" s="93"/>
      <c r="EI215" s="3"/>
    </row>
    <row r="216" ht="14.25" customHeight="1">
      <c r="A216" s="3"/>
      <c r="B216" s="3"/>
      <c r="C216" s="3"/>
      <c r="D216" s="3"/>
      <c r="E216" s="3"/>
      <c r="F216" s="3"/>
      <c r="G216" s="387"/>
      <c r="H216" s="387"/>
      <c r="I216" s="3"/>
      <c r="J216" s="3"/>
      <c r="K216" s="222"/>
      <c r="L216" s="3"/>
      <c r="M216" s="3"/>
      <c r="N216" s="3"/>
      <c r="O216" s="3"/>
      <c r="P216" s="3"/>
      <c r="Q216" s="3"/>
      <c r="R216" s="93"/>
      <c r="S216" s="3"/>
      <c r="T216" s="3"/>
      <c r="U216" s="3"/>
      <c r="V216" s="3"/>
      <c r="W216" s="3"/>
      <c r="X216" s="93"/>
      <c r="Y216" s="3"/>
      <c r="Z216" s="3"/>
      <c r="AA216" s="9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9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93"/>
      <c r="DY216" s="3"/>
      <c r="DZ216" s="3"/>
      <c r="EA216" s="3"/>
      <c r="EB216" s="3"/>
      <c r="EC216" s="3"/>
      <c r="ED216" s="3"/>
      <c r="EE216" s="3"/>
      <c r="EF216" s="3"/>
      <c r="EG216" s="3"/>
      <c r="EH216" s="93"/>
      <c r="EI216" s="3"/>
    </row>
    <row r="217" ht="14.25" customHeight="1">
      <c r="A217" s="3"/>
      <c r="B217" s="3"/>
      <c r="C217" s="3"/>
      <c r="D217" s="3"/>
      <c r="E217" s="3"/>
      <c r="F217" s="3"/>
      <c r="G217" s="387"/>
      <c r="H217" s="387"/>
      <c r="I217" s="3"/>
      <c r="J217" s="3"/>
      <c r="K217" s="222"/>
      <c r="L217" s="3"/>
      <c r="M217" s="3"/>
      <c r="N217" s="3"/>
      <c r="O217" s="3"/>
      <c r="P217" s="3"/>
      <c r="Q217" s="3"/>
      <c r="R217" s="93"/>
      <c r="S217" s="3"/>
      <c r="T217" s="3"/>
      <c r="U217" s="3"/>
      <c r="V217" s="3"/>
      <c r="W217" s="3"/>
      <c r="X217" s="93"/>
      <c r="Y217" s="3"/>
      <c r="Z217" s="3"/>
      <c r="AA217" s="9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9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93"/>
      <c r="DY217" s="3"/>
      <c r="DZ217" s="3"/>
      <c r="EA217" s="3"/>
      <c r="EB217" s="3"/>
      <c r="EC217" s="3"/>
      <c r="ED217" s="3"/>
      <c r="EE217" s="3"/>
      <c r="EF217" s="3"/>
      <c r="EG217" s="3"/>
      <c r="EH217" s="93"/>
      <c r="EI217" s="3"/>
    </row>
    <row r="218" ht="14.25" customHeight="1">
      <c r="A218" s="3"/>
      <c r="B218" s="3"/>
      <c r="C218" s="3"/>
      <c r="D218" s="3"/>
      <c r="E218" s="3"/>
      <c r="F218" s="3"/>
      <c r="G218" s="387"/>
      <c r="H218" s="387"/>
      <c r="I218" s="3"/>
      <c r="J218" s="3"/>
      <c r="K218" s="222"/>
      <c r="L218" s="3"/>
      <c r="M218" s="3"/>
      <c r="N218" s="3"/>
      <c r="O218" s="3"/>
      <c r="P218" s="3"/>
      <c r="Q218" s="3"/>
      <c r="R218" s="93"/>
      <c r="S218" s="3"/>
      <c r="T218" s="3"/>
      <c r="U218" s="3"/>
      <c r="V218" s="3"/>
      <c r="W218" s="3"/>
      <c r="X218" s="93"/>
      <c r="Y218" s="3"/>
      <c r="Z218" s="3"/>
      <c r="AA218" s="9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9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93"/>
      <c r="DY218" s="3"/>
      <c r="DZ218" s="3"/>
      <c r="EA218" s="3"/>
      <c r="EB218" s="3"/>
      <c r="EC218" s="3"/>
      <c r="ED218" s="3"/>
      <c r="EE218" s="3"/>
      <c r="EF218" s="3"/>
      <c r="EG218" s="3"/>
      <c r="EH218" s="93"/>
      <c r="EI218" s="3"/>
    </row>
    <row r="219" ht="14.25" customHeight="1">
      <c r="A219" s="3"/>
      <c r="B219" s="3"/>
      <c r="C219" s="3"/>
      <c r="D219" s="3"/>
      <c r="E219" s="3"/>
      <c r="F219" s="3"/>
      <c r="G219" s="387"/>
      <c r="H219" s="387"/>
      <c r="I219" s="3"/>
      <c r="J219" s="3"/>
      <c r="K219" s="222"/>
      <c r="L219" s="3"/>
      <c r="M219" s="3"/>
      <c r="N219" s="3"/>
      <c r="O219" s="3"/>
      <c r="P219" s="3"/>
      <c r="Q219" s="3"/>
      <c r="R219" s="93"/>
      <c r="S219" s="3"/>
      <c r="T219" s="3"/>
      <c r="U219" s="3"/>
      <c r="V219" s="3"/>
      <c r="W219" s="3"/>
      <c r="X219" s="93"/>
      <c r="Y219" s="3"/>
      <c r="Z219" s="3"/>
      <c r="AA219" s="9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9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93"/>
      <c r="DY219" s="3"/>
      <c r="DZ219" s="3"/>
      <c r="EA219" s="3"/>
      <c r="EB219" s="3"/>
      <c r="EC219" s="3"/>
      <c r="ED219" s="3"/>
      <c r="EE219" s="3"/>
      <c r="EF219" s="3"/>
      <c r="EG219" s="3"/>
      <c r="EH219" s="93"/>
      <c r="EI219" s="3"/>
    </row>
    <row r="220" ht="14.25" customHeight="1">
      <c r="A220" s="3"/>
      <c r="B220" s="3"/>
      <c r="C220" s="3"/>
      <c r="D220" s="3"/>
      <c r="E220" s="3"/>
      <c r="F220" s="3"/>
      <c r="G220" s="387"/>
      <c r="H220" s="387"/>
      <c r="I220" s="3"/>
      <c r="J220" s="3"/>
      <c r="K220" s="222"/>
      <c r="L220" s="3"/>
      <c r="M220" s="3"/>
      <c r="N220" s="3"/>
      <c r="O220" s="3"/>
      <c r="P220" s="3"/>
      <c r="Q220" s="3"/>
      <c r="R220" s="93"/>
      <c r="S220" s="3"/>
      <c r="T220" s="3"/>
      <c r="U220" s="3"/>
      <c r="V220" s="3"/>
      <c r="W220" s="3"/>
      <c r="X220" s="93"/>
      <c r="Y220" s="3"/>
      <c r="Z220" s="3"/>
      <c r="AA220" s="9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9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93"/>
      <c r="DY220" s="3"/>
      <c r="DZ220" s="3"/>
      <c r="EA220" s="3"/>
      <c r="EB220" s="3"/>
      <c r="EC220" s="3"/>
      <c r="ED220" s="3"/>
      <c r="EE220" s="3"/>
      <c r="EF220" s="3"/>
      <c r="EG220" s="3"/>
      <c r="EH220" s="93"/>
      <c r="EI220" s="3"/>
    </row>
    <row r="221" ht="14.25" customHeight="1">
      <c r="A221" s="3"/>
      <c r="B221" s="3"/>
      <c r="C221" s="3"/>
      <c r="D221" s="3"/>
      <c r="E221" s="3"/>
      <c r="F221" s="3"/>
      <c r="G221" s="387"/>
      <c r="H221" s="387"/>
      <c r="I221" s="3"/>
      <c r="J221" s="3"/>
      <c r="K221" s="222"/>
      <c r="L221" s="3"/>
      <c r="M221" s="3"/>
      <c r="N221" s="3"/>
      <c r="O221" s="3"/>
      <c r="P221" s="3"/>
      <c r="Q221" s="3"/>
      <c r="R221" s="93"/>
      <c r="S221" s="3"/>
      <c r="T221" s="3"/>
      <c r="U221" s="3"/>
      <c r="V221" s="3"/>
      <c r="W221" s="3"/>
      <c r="X221" s="93"/>
      <c r="Y221" s="3"/>
      <c r="Z221" s="3"/>
      <c r="AA221" s="9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9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93"/>
      <c r="DY221" s="3"/>
      <c r="DZ221" s="3"/>
      <c r="EA221" s="3"/>
      <c r="EB221" s="3"/>
      <c r="EC221" s="3"/>
      <c r="ED221" s="3"/>
      <c r="EE221" s="3"/>
      <c r="EF221" s="3"/>
      <c r="EG221" s="3"/>
      <c r="EH221" s="93"/>
      <c r="EI221" s="3"/>
    </row>
    <row r="222" ht="14.25" customHeight="1">
      <c r="A222" s="3"/>
      <c r="B222" s="3"/>
      <c r="C222" s="3"/>
      <c r="D222" s="3"/>
      <c r="E222" s="3"/>
      <c r="F222" s="3"/>
      <c r="G222" s="387"/>
      <c r="H222" s="387"/>
      <c r="I222" s="3"/>
      <c r="J222" s="3"/>
      <c r="K222" s="222"/>
      <c r="L222" s="3"/>
      <c r="M222" s="3"/>
      <c r="N222" s="3"/>
      <c r="O222" s="3"/>
      <c r="P222" s="3"/>
      <c r="Q222" s="3"/>
      <c r="R222" s="93"/>
      <c r="S222" s="3"/>
      <c r="T222" s="3"/>
      <c r="U222" s="3"/>
      <c r="V222" s="3"/>
      <c r="W222" s="3"/>
      <c r="X222" s="93"/>
      <c r="Y222" s="3"/>
      <c r="Z222" s="3"/>
      <c r="AA222" s="9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9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93"/>
      <c r="DY222" s="3"/>
      <c r="DZ222" s="3"/>
      <c r="EA222" s="3"/>
      <c r="EB222" s="3"/>
      <c r="EC222" s="3"/>
      <c r="ED222" s="3"/>
      <c r="EE222" s="3"/>
      <c r="EF222" s="3"/>
      <c r="EG222" s="3"/>
      <c r="EH222" s="93"/>
      <c r="EI222" s="3"/>
    </row>
    <row r="223" ht="14.25" customHeight="1">
      <c r="A223" s="3"/>
      <c r="B223" s="3"/>
      <c r="C223" s="3"/>
      <c r="D223" s="3"/>
      <c r="E223" s="3"/>
      <c r="F223" s="3"/>
      <c r="G223" s="387"/>
      <c r="H223" s="387"/>
      <c r="I223" s="3"/>
      <c r="J223" s="3"/>
      <c r="K223" s="222"/>
      <c r="L223" s="3"/>
      <c r="M223" s="3"/>
      <c r="N223" s="3"/>
      <c r="O223" s="3"/>
      <c r="P223" s="3"/>
      <c r="Q223" s="3"/>
      <c r="R223" s="93"/>
      <c r="S223" s="3"/>
      <c r="T223" s="3"/>
      <c r="U223" s="3"/>
      <c r="V223" s="3"/>
      <c r="W223" s="3"/>
      <c r="X223" s="93"/>
      <c r="Y223" s="3"/>
      <c r="Z223" s="3"/>
      <c r="AA223" s="9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9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93"/>
      <c r="DY223" s="3"/>
      <c r="DZ223" s="3"/>
      <c r="EA223" s="3"/>
      <c r="EB223" s="3"/>
      <c r="EC223" s="3"/>
      <c r="ED223" s="3"/>
      <c r="EE223" s="3"/>
      <c r="EF223" s="3"/>
      <c r="EG223" s="3"/>
      <c r="EH223" s="93"/>
      <c r="EI223" s="3"/>
    </row>
    <row r="224" ht="14.25" customHeight="1">
      <c r="A224" s="3"/>
      <c r="B224" s="3"/>
      <c r="C224" s="3"/>
      <c r="D224" s="3"/>
      <c r="E224" s="3"/>
      <c r="F224" s="3"/>
      <c r="G224" s="387"/>
      <c r="H224" s="387"/>
      <c r="I224" s="3"/>
      <c r="J224" s="3"/>
      <c r="K224" s="222"/>
      <c r="L224" s="3"/>
      <c r="M224" s="3"/>
      <c r="N224" s="3"/>
      <c r="O224" s="3"/>
      <c r="P224" s="3"/>
      <c r="Q224" s="3"/>
      <c r="R224" s="93"/>
      <c r="S224" s="3"/>
      <c r="T224" s="3"/>
      <c r="U224" s="3"/>
      <c r="V224" s="3"/>
      <c r="W224" s="3"/>
      <c r="X224" s="93"/>
      <c r="Y224" s="3"/>
      <c r="Z224" s="3"/>
      <c r="AA224" s="9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9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93"/>
      <c r="DY224" s="3"/>
      <c r="DZ224" s="3"/>
      <c r="EA224" s="3"/>
      <c r="EB224" s="3"/>
      <c r="EC224" s="3"/>
      <c r="ED224" s="3"/>
      <c r="EE224" s="3"/>
      <c r="EF224" s="3"/>
      <c r="EG224" s="3"/>
      <c r="EH224" s="93"/>
      <c r="EI224" s="3"/>
    </row>
    <row r="225" ht="14.25" customHeight="1">
      <c r="A225" s="3"/>
      <c r="B225" s="3"/>
      <c r="C225" s="3"/>
      <c r="D225" s="3"/>
      <c r="E225" s="3"/>
      <c r="F225" s="3"/>
      <c r="G225" s="387"/>
      <c r="H225" s="387"/>
      <c r="I225" s="3"/>
      <c r="J225" s="3"/>
      <c r="K225" s="222"/>
      <c r="L225" s="3"/>
      <c r="M225" s="3"/>
      <c r="N225" s="3"/>
      <c r="O225" s="3"/>
      <c r="P225" s="3"/>
      <c r="Q225" s="3"/>
      <c r="R225" s="93"/>
      <c r="S225" s="3"/>
      <c r="T225" s="3"/>
      <c r="U225" s="3"/>
      <c r="V225" s="3"/>
      <c r="W225" s="3"/>
      <c r="X225" s="93"/>
      <c r="Y225" s="3"/>
      <c r="Z225" s="3"/>
      <c r="AA225" s="9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9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93"/>
      <c r="DY225" s="3"/>
      <c r="DZ225" s="3"/>
      <c r="EA225" s="3"/>
      <c r="EB225" s="3"/>
      <c r="EC225" s="3"/>
      <c r="ED225" s="3"/>
      <c r="EE225" s="3"/>
      <c r="EF225" s="3"/>
      <c r="EG225" s="3"/>
      <c r="EH225" s="93"/>
      <c r="EI225" s="3"/>
    </row>
    <row r="226" ht="14.25" customHeight="1">
      <c r="A226" s="3"/>
      <c r="B226" s="3"/>
      <c r="C226" s="3"/>
      <c r="D226" s="3"/>
      <c r="E226" s="3"/>
      <c r="F226" s="3"/>
      <c r="G226" s="387"/>
      <c r="H226" s="387"/>
      <c r="I226" s="3"/>
      <c r="J226" s="3"/>
      <c r="K226" s="222"/>
      <c r="L226" s="3"/>
      <c r="M226" s="3"/>
      <c r="N226" s="3"/>
      <c r="O226" s="3"/>
      <c r="P226" s="3"/>
      <c r="Q226" s="3"/>
      <c r="R226" s="93"/>
      <c r="S226" s="3"/>
      <c r="T226" s="3"/>
      <c r="U226" s="3"/>
      <c r="V226" s="3"/>
      <c r="W226" s="3"/>
      <c r="X226" s="93"/>
      <c r="Y226" s="3"/>
      <c r="Z226" s="3"/>
      <c r="AA226" s="9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9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93"/>
      <c r="DY226" s="3"/>
      <c r="DZ226" s="3"/>
      <c r="EA226" s="3"/>
      <c r="EB226" s="3"/>
      <c r="EC226" s="3"/>
      <c r="ED226" s="3"/>
      <c r="EE226" s="3"/>
      <c r="EF226" s="3"/>
      <c r="EG226" s="3"/>
      <c r="EH226" s="93"/>
      <c r="EI226" s="3"/>
    </row>
    <row r="227" ht="14.25" customHeight="1">
      <c r="A227" s="3"/>
      <c r="B227" s="3"/>
      <c r="C227" s="3"/>
      <c r="D227" s="3"/>
      <c r="E227" s="3"/>
      <c r="F227" s="3"/>
      <c r="G227" s="387"/>
      <c r="H227" s="387"/>
      <c r="I227" s="3"/>
      <c r="J227" s="3"/>
      <c r="K227" s="222"/>
      <c r="L227" s="3"/>
      <c r="M227" s="3"/>
      <c r="N227" s="3"/>
      <c r="O227" s="3"/>
      <c r="P227" s="3"/>
      <c r="Q227" s="3"/>
      <c r="R227" s="93"/>
      <c r="S227" s="3"/>
      <c r="T227" s="3"/>
      <c r="U227" s="3"/>
      <c r="V227" s="3"/>
      <c r="W227" s="3"/>
      <c r="X227" s="93"/>
      <c r="Y227" s="3"/>
      <c r="Z227" s="3"/>
      <c r="AA227" s="9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9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93"/>
      <c r="DY227" s="3"/>
      <c r="DZ227" s="3"/>
      <c r="EA227" s="3"/>
      <c r="EB227" s="3"/>
      <c r="EC227" s="3"/>
      <c r="ED227" s="3"/>
      <c r="EE227" s="3"/>
      <c r="EF227" s="3"/>
      <c r="EG227" s="3"/>
      <c r="EH227" s="93"/>
      <c r="EI227" s="3"/>
    </row>
    <row r="228" ht="14.25" customHeight="1">
      <c r="A228" s="3"/>
      <c r="B228" s="3"/>
      <c r="C228" s="3"/>
      <c r="D228" s="3"/>
      <c r="E228" s="3"/>
      <c r="F228" s="3"/>
      <c r="G228" s="387"/>
      <c r="H228" s="387"/>
      <c r="I228" s="3"/>
      <c r="J228" s="3"/>
      <c r="K228" s="222"/>
      <c r="L228" s="3"/>
      <c r="M228" s="3"/>
      <c r="N228" s="3"/>
      <c r="O228" s="3"/>
      <c r="P228" s="3"/>
      <c r="Q228" s="3"/>
      <c r="R228" s="93"/>
      <c r="S228" s="3"/>
      <c r="T228" s="3"/>
      <c r="U228" s="3"/>
      <c r="V228" s="3"/>
      <c r="W228" s="3"/>
      <c r="X228" s="93"/>
      <c r="Y228" s="3"/>
      <c r="Z228" s="3"/>
      <c r="AA228" s="9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9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93"/>
      <c r="DY228" s="3"/>
      <c r="DZ228" s="3"/>
      <c r="EA228" s="3"/>
      <c r="EB228" s="3"/>
      <c r="EC228" s="3"/>
      <c r="ED228" s="3"/>
      <c r="EE228" s="3"/>
      <c r="EF228" s="3"/>
      <c r="EG228" s="3"/>
      <c r="EH228" s="93"/>
      <c r="EI228" s="3"/>
    </row>
    <row r="229" ht="14.25" customHeight="1">
      <c r="A229" s="3"/>
      <c r="B229" s="3"/>
      <c r="C229" s="3"/>
      <c r="D229" s="3"/>
      <c r="E229" s="3"/>
      <c r="F229" s="3"/>
      <c r="G229" s="387"/>
      <c r="H229" s="387"/>
      <c r="I229" s="3"/>
      <c r="J229" s="3"/>
      <c r="K229" s="222"/>
      <c r="L229" s="3"/>
      <c r="M229" s="3"/>
      <c r="N229" s="3"/>
      <c r="O229" s="3"/>
      <c r="P229" s="3"/>
      <c r="Q229" s="3"/>
      <c r="R229" s="93"/>
      <c r="S229" s="3"/>
      <c r="T229" s="3"/>
      <c r="U229" s="3"/>
      <c r="V229" s="3"/>
      <c r="W229" s="3"/>
      <c r="X229" s="93"/>
      <c r="Y229" s="3"/>
      <c r="Z229" s="3"/>
      <c r="AA229" s="9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9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93"/>
      <c r="DY229" s="3"/>
      <c r="DZ229" s="3"/>
      <c r="EA229" s="3"/>
      <c r="EB229" s="3"/>
      <c r="EC229" s="3"/>
      <c r="ED229" s="3"/>
      <c r="EE229" s="3"/>
      <c r="EF229" s="3"/>
      <c r="EG229" s="3"/>
      <c r="EH229" s="93"/>
      <c r="EI229" s="3"/>
    </row>
    <row r="230" ht="14.25" customHeight="1">
      <c r="A230" s="3"/>
      <c r="B230" s="3"/>
      <c r="C230" s="3"/>
      <c r="D230" s="3"/>
      <c r="E230" s="3"/>
      <c r="F230" s="3"/>
      <c r="G230" s="387"/>
      <c r="H230" s="387"/>
      <c r="I230" s="3"/>
      <c r="J230" s="3"/>
      <c r="K230" s="222"/>
      <c r="L230" s="3"/>
      <c r="M230" s="3"/>
      <c r="N230" s="3"/>
      <c r="O230" s="3"/>
      <c r="P230" s="3"/>
      <c r="Q230" s="3"/>
      <c r="R230" s="93"/>
      <c r="S230" s="3"/>
      <c r="T230" s="3"/>
      <c r="U230" s="3"/>
      <c r="V230" s="3"/>
      <c r="W230" s="3"/>
      <c r="X230" s="93"/>
      <c r="Y230" s="3"/>
      <c r="Z230" s="3"/>
      <c r="AA230" s="9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9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93"/>
      <c r="DY230" s="3"/>
      <c r="DZ230" s="3"/>
      <c r="EA230" s="3"/>
      <c r="EB230" s="3"/>
      <c r="EC230" s="3"/>
      <c r="ED230" s="3"/>
      <c r="EE230" s="3"/>
      <c r="EF230" s="3"/>
      <c r="EG230" s="3"/>
      <c r="EH230" s="93"/>
      <c r="EI230" s="3"/>
    </row>
    <row r="231" ht="14.25" customHeight="1">
      <c r="A231" s="3"/>
      <c r="B231" s="3"/>
      <c r="C231" s="3"/>
      <c r="D231" s="3"/>
      <c r="E231" s="3"/>
      <c r="F231" s="3"/>
      <c r="G231" s="387"/>
      <c r="H231" s="387"/>
      <c r="I231" s="3"/>
      <c r="J231" s="3"/>
      <c r="K231" s="222"/>
      <c r="L231" s="3"/>
      <c r="M231" s="3"/>
      <c r="N231" s="3"/>
      <c r="O231" s="3"/>
      <c r="P231" s="3"/>
      <c r="Q231" s="3"/>
      <c r="R231" s="93"/>
      <c r="S231" s="3"/>
      <c r="T231" s="3"/>
      <c r="U231" s="3"/>
      <c r="V231" s="3"/>
      <c r="W231" s="3"/>
      <c r="X231" s="93"/>
      <c r="Y231" s="3"/>
      <c r="Z231" s="3"/>
      <c r="AA231" s="9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9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93"/>
      <c r="DY231" s="3"/>
      <c r="DZ231" s="3"/>
      <c r="EA231" s="3"/>
      <c r="EB231" s="3"/>
      <c r="EC231" s="3"/>
      <c r="ED231" s="3"/>
      <c r="EE231" s="3"/>
      <c r="EF231" s="3"/>
      <c r="EG231" s="3"/>
      <c r="EH231" s="93"/>
      <c r="EI231" s="3"/>
    </row>
    <row r="232" ht="14.25" customHeight="1">
      <c r="A232" s="3"/>
      <c r="B232" s="3"/>
      <c r="C232" s="3"/>
      <c r="D232" s="3"/>
      <c r="E232" s="3"/>
      <c r="F232" s="3"/>
      <c r="G232" s="387"/>
      <c r="H232" s="387"/>
      <c r="I232" s="3"/>
      <c r="J232" s="3"/>
      <c r="K232" s="222"/>
      <c r="L232" s="3"/>
      <c r="M232" s="3"/>
      <c r="N232" s="3"/>
      <c r="O232" s="3"/>
      <c r="P232" s="3"/>
      <c r="Q232" s="3"/>
      <c r="R232" s="93"/>
      <c r="S232" s="3"/>
      <c r="T232" s="3"/>
      <c r="U232" s="3"/>
      <c r="V232" s="3"/>
      <c r="W232" s="3"/>
      <c r="X232" s="93"/>
      <c r="Y232" s="3"/>
      <c r="Z232" s="3"/>
      <c r="AA232" s="9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9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93"/>
      <c r="DY232" s="3"/>
      <c r="DZ232" s="3"/>
      <c r="EA232" s="3"/>
      <c r="EB232" s="3"/>
      <c r="EC232" s="3"/>
      <c r="ED232" s="3"/>
      <c r="EE232" s="3"/>
      <c r="EF232" s="3"/>
      <c r="EG232" s="3"/>
      <c r="EH232" s="93"/>
      <c r="EI232" s="3"/>
    </row>
    <row r="233" ht="14.25" customHeight="1">
      <c r="A233" s="3"/>
      <c r="B233" s="3"/>
      <c r="C233" s="3"/>
      <c r="D233" s="3"/>
      <c r="E233" s="3"/>
      <c r="F233" s="3"/>
      <c r="G233" s="387"/>
      <c r="H233" s="387"/>
      <c r="I233" s="3"/>
      <c r="J233" s="3"/>
      <c r="K233" s="222"/>
      <c r="L233" s="3"/>
      <c r="M233" s="3"/>
      <c r="N233" s="3"/>
      <c r="O233" s="3"/>
      <c r="P233" s="3"/>
      <c r="Q233" s="3"/>
      <c r="R233" s="93"/>
      <c r="S233" s="3"/>
      <c r="T233" s="3"/>
      <c r="U233" s="3"/>
      <c r="V233" s="3"/>
      <c r="W233" s="3"/>
      <c r="X233" s="93"/>
      <c r="Y233" s="3"/>
      <c r="Z233" s="3"/>
      <c r="AA233" s="9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9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93"/>
      <c r="DY233" s="3"/>
      <c r="DZ233" s="3"/>
      <c r="EA233" s="3"/>
      <c r="EB233" s="3"/>
      <c r="EC233" s="3"/>
      <c r="ED233" s="3"/>
      <c r="EE233" s="3"/>
      <c r="EF233" s="3"/>
      <c r="EG233" s="3"/>
      <c r="EH233" s="93"/>
      <c r="EI233" s="3"/>
    </row>
    <row r="234" ht="14.25" customHeight="1">
      <c r="A234" s="3"/>
      <c r="B234" s="3"/>
      <c r="C234" s="3"/>
      <c r="D234" s="3"/>
      <c r="E234" s="3"/>
      <c r="F234" s="3"/>
      <c r="G234" s="387"/>
      <c r="H234" s="387"/>
      <c r="I234" s="3"/>
      <c r="J234" s="3"/>
      <c r="K234" s="222"/>
      <c r="L234" s="3"/>
      <c r="M234" s="3"/>
      <c r="N234" s="3"/>
      <c r="O234" s="3"/>
      <c r="P234" s="3"/>
      <c r="Q234" s="3"/>
      <c r="R234" s="93"/>
      <c r="S234" s="3"/>
      <c r="T234" s="3"/>
      <c r="U234" s="3"/>
      <c r="V234" s="3"/>
      <c r="W234" s="3"/>
      <c r="X234" s="93"/>
      <c r="Y234" s="3"/>
      <c r="Z234" s="3"/>
      <c r="AA234" s="9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9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93"/>
      <c r="DY234" s="3"/>
      <c r="DZ234" s="3"/>
      <c r="EA234" s="3"/>
      <c r="EB234" s="3"/>
      <c r="EC234" s="3"/>
      <c r="ED234" s="3"/>
      <c r="EE234" s="3"/>
      <c r="EF234" s="3"/>
      <c r="EG234" s="3"/>
      <c r="EH234" s="93"/>
      <c r="EI234" s="3"/>
    </row>
    <row r="235" ht="14.25" customHeight="1">
      <c r="A235" s="3"/>
      <c r="B235" s="3"/>
      <c r="C235" s="3"/>
      <c r="D235" s="3"/>
      <c r="E235" s="3"/>
      <c r="F235" s="3"/>
      <c r="G235" s="387"/>
      <c r="H235" s="387"/>
      <c r="I235" s="3"/>
      <c r="J235" s="3"/>
      <c r="K235" s="222"/>
      <c r="L235" s="3"/>
      <c r="M235" s="3"/>
      <c r="N235" s="3"/>
      <c r="O235" s="3"/>
      <c r="P235" s="3"/>
      <c r="Q235" s="3"/>
      <c r="R235" s="93"/>
      <c r="S235" s="3"/>
      <c r="T235" s="3"/>
      <c r="U235" s="3"/>
      <c r="V235" s="3"/>
      <c r="W235" s="3"/>
      <c r="X235" s="93"/>
      <c r="Y235" s="3"/>
      <c r="Z235" s="3"/>
      <c r="AA235" s="9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9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93"/>
      <c r="DY235" s="3"/>
      <c r="DZ235" s="3"/>
      <c r="EA235" s="3"/>
      <c r="EB235" s="3"/>
      <c r="EC235" s="3"/>
      <c r="ED235" s="3"/>
      <c r="EE235" s="3"/>
      <c r="EF235" s="3"/>
      <c r="EG235" s="3"/>
      <c r="EH235" s="93"/>
      <c r="EI235" s="3"/>
    </row>
    <row r="236" ht="14.25" customHeight="1">
      <c r="A236" s="3"/>
      <c r="B236" s="3"/>
      <c r="C236" s="3"/>
      <c r="D236" s="3"/>
      <c r="E236" s="3"/>
      <c r="F236" s="3"/>
      <c r="G236" s="387"/>
      <c r="H236" s="387"/>
      <c r="I236" s="3"/>
      <c r="J236" s="3"/>
      <c r="K236" s="222"/>
      <c r="L236" s="3"/>
      <c r="M236" s="3"/>
      <c r="N236" s="3"/>
      <c r="O236" s="3"/>
      <c r="P236" s="3"/>
      <c r="Q236" s="3"/>
      <c r="R236" s="93"/>
      <c r="S236" s="3"/>
      <c r="T236" s="3"/>
      <c r="U236" s="3"/>
      <c r="V236" s="3"/>
      <c r="W236" s="3"/>
      <c r="X236" s="93"/>
      <c r="Y236" s="3"/>
      <c r="Z236" s="3"/>
      <c r="AA236" s="9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9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93"/>
      <c r="DY236" s="3"/>
      <c r="DZ236" s="3"/>
      <c r="EA236" s="3"/>
      <c r="EB236" s="3"/>
      <c r="EC236" s="3"/>
      <c r="ED236" s="3"/>
      <c r="EE236" s="3"/>
      <c r="EF236" s="3"/>
      <c r="EG236" s="3"/>
      <c r="EH236" s="93"/>
      <c r="EI236" s="3"/>
    </row>
    <row r="237" ht="14.25" customHeight="1">
      <c r="A237" s="3"/>
      <c r="B237" s="3"/>
      <c r="C237" s="3"/>
      <c r="D237" s="3"/>
      <c r="E237" s="3"/>
      <c r="F237" s="3"/>
      <c r="G237" s="387"/>
      <c r="H237" s="387"/>
      <c r="I237" s="3"/>
      <c r="J237" s="3"/>
      <c r="K237" s="222"/>
      <c r="L237" s="3"/>
      <c r="M237" s="3"/>
      <c r="N237" s="3"/>
      <c r="O237" s="3"/>
      <c r="P237" s="3"/>
      <c r="Q237" s="3"/>
      <c r="R237" s="93"/>
      <c r="S237" s="3"/>
      <c r="T237" s="3"/>
      <c r="U237" s="3"/>
      <c r="V237" s="3"/>
      <c r="W237" s="3"/>
      <c r="X237" s="93"/>
      <c r="Y237" s="3"/>
      <c r="Z237" s="3"/>
      <c r="AA237" s="9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9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93"/>
      <c r="DY237" s="3"/>
      <c r="DZ237" s="3"/>
      <c r="EA237" s="3"/>
      <c r="EB237" s="3"/>
      <c r="EC237" s="3"/>
      <c r="ED237" s="3"/>
      <c r="EE237" s="3"/>
      <c r="EF237" s="3"/>
      <c r="EG237" s="3"/>
      <c r="EH237" s="93"/>
      <c r="EI237" s="3"/>
    </row>
    <row r="238" ht="14.25" customHeight="1">
      <c r="A238" s="3"/>
      <c r="B238" s="3"/>
      <c r="C238" s="3"/>
      <c r="D238" s="3"/>
      <c r="E238" s="3"/>
      <c r="F238" s="3"/>
      <c r="G238" s="387"/>
      <c r="H238" s="387"/>
      <c r="I238" s="3"/>
      <c r="J238" s="3"/>
      <c r="K238" s="222"/>
      <c r="L238" s="3"/>
      <c r="M238" s="3"/>
      <c r="N238" s="3"/>
      <c r="O238" s="3"/>
      <c r="P238" s="3"/>
      <c r="Q238" s="3"/>
      <c r="R238" s="93"/>
      <c r="S238" s="3"/>
      <c r="T238" s="3"/>
      <c r="U238" s="3"/>
      <c r="V238" s="3"/>
      <c r="W238" s="3"/>
      <c r="X238" s="93"/>
      <c r="Y238" s="3"/>
      <c r="Z238" s="3"/>
      <c r="AA238" s="9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9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93"/>
      <c r="DY238" s="3"/>
      <c r="DZ238" s="3"/>
      <c r="EA238" s="3"/>
      <c r="EB238" s="3"/>
      <c r="EC238" s="3"/>
      <c r="ED238" s="3"/>
      <c r="EE238" s="3"/>
      <c r="EF238" s="3"/>
      <c r="EG238" s="3"/>
      <c r="EH238" s="93"/>
      <c r="EI238" s="3"/>
    </row>
    <row r="239" ht="14.25" customHeight="1">
      <c r="A239" s="3"/>
      <c r="B239" s="3"/>
      <c r="C239" s="3"/>
      <c r="D239" s="3"/>
      <c r="E239" s="3"/>
      <c r="F239" s="3"/>
      <c r="G239" s="387"/>
      <c r="H239" s="387"/>
      <c r="I239" s="3"/>
      <c r="J239" s="3"/>
      <c r="K239" s="222"/>
      <c r="L239" s="3"/>
      <c r="M239" s="3"/>
      <c r="N239" s="3"/>
      <c r="O239" s="3"/>
      <c r="P239" s="3"/>
      <c r="Q239" s="3"/>
      <c r="R239" s="93"/>
      <c r="S239" s="3"/>
      <c r="T239" s="3"/>
      <c r="U239" s="3"/>
      <c r="V239" s="3"/>
      <c r="W239" s="3"/>
      <c r="X239" s="93"/>
      <c r="Y239" s="3"/>
      <c r="Z239" s="3"/>
      <c r="AA239" s="9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9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93"/>
      <c r="DY239" s="3"/>
      <c r="DZ239" s="3"/>
      <c r="EA239" s="3"/>
      <c r="EB239" s="3"/>
      <c r="EC239" s="3"/>
      <c r="ED239" s="3"/>
      <c r="EE239" s="3"/>
      <c r="EF239" s="3"/>
      <c r="EG239" s="3"/>
      <c r="EH239" s="93"/>
      <c r="EI239" s="3"/>
    </row>
    <row r="240" ht="14.25" customHeight="1">
      <c r="A240" s="3"/>
      <c r="B240" s="3"/>
      <c r="C240" s="3"/>
      <c r="D240" s="3"/>
      <c r="E240" s="3"/>
      <c r="F240" s="3"/>
      <c r="G240" s="387"/>
      <c r="H240" s="387"/>
      <c r="I240" s="3"/>
      <c r="J240" s="3"/>
      <c r="K240" s="222"/>
      <c r="L240" s="3"/>
      <c r="M240" s="3"/>
      <c r="N240" s="3"/>
      <c r="O240" s="3"/>
      <c r="P240" s="3"/>
      <c r="Q240" s="3"/>
      <c r="R240" s="93"/>
      <c r="S240" s="3"/>
      <c r="T240" s="3"/>
      <c r="U240" s="3"/>
      <c r="V240" s="3"/>
      <c r="W240" s="3"/>
      <c r="X240" s="93"/>
      <c r="Y240" s="3"/>
      <c r="Z240" s="3"/>
      <c r="AA240" s="9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9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93"/>
      <c r="DY240" s="3"/>
      <c r="DZ240" s="3"/>
      <c r="EA240" s="3"/>
      <c r="EB240" s="3"/>
      <c r="EC240" s="3"/>
      <c r="ED240" s="3"/>
      <c r="EE240" s="3"/>
      <c r="EF240" s="3"/>
      <c r="EG240" s="3"/>
      <c r="EH240" s="93"/>
      <c r="EI240" s="3"/>
    </row>
    <row r="241" ht="14.25" customHeight="1">
      <c r="A241" s="3"/>
      <c r="B241" s="3"/>
      <c r="C241" s="3"/>
      <c r="D241" s="3"/>
      <c r="E241" s="3"/>
      <c r="F241" s="3"/>
      <c r="G241" s="387"/>
      <c r="H241" s="387"/>
      <c r="I241" s="3"/>
      <c r="J241" s="3"/>
      <c r="K241" s="222"/>
      <c r="L241" s="3"/>
      <c r="M241" s="3"/>
      <c r="N241" s="3"/>
      <c r="O241" s="3"/>
      <c r="P241" s="3"/>
      <c r="Q241" s="3"/>
      <c r="R241" s="93"/>
      <c r="S241" s="3"/>
      <c r="T241" s="3"/>
      <c r="U241" s="3"/>
      <c r="V241" s="3"/>
      <c r="W241" s="3"/>
      <c r="X241" s="93"/>
      <c r="Y241" s="3"/>
      <c r="Z241" s="3"/>
      <c r="AA241" s="9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9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93"/>
      <c r="DY241" s="3"/>
      <c r="DZ241" s="3"/>
      <c r="EA241" s="3"/>
      <c r="EB241" s="3"/>
      <c r="EC241" s="3"/>
      <c r="ED241" s="3"/>
      <c r="EE241" s="3"/>
      <c r="EF241" s="3"/>
      <c r="EG241" s="3"/>
      <c r="EH241" s="93"/>
      <c r="EI241" s="3"/>
    </row>
    <row r="242" ht="14.25" customHeight="1">
      <c r="A242" s="3"/>
      <c r="B242" s="3"/>
      <c r="C242" s="3"/>
      <c r="D242" s="3"/>
      <c r="E242" s="3"/>
      <c r="F242" s="3"/>
      <c r="G242" s="387"/>
      <c r="H242" s="387"/>
      <c r="I242" s="3"/>
      <c r="J242" s="3"/>
      <c r="K242" s="222"/>
      <c r="L242" s="3"/>
      <c r="M242" s="3"/>
      <c r="N242" s="3"/>
      <c r="O242" s="3"/>
      <c r="P242" s="3"/>
      <c r="Q242" s="3"/>
      <c r="R242" s="93"/>
      <c r="S242" s="3"/>
      <c r="T242" s="3"/>
      <c r="U242" s="3"/>
      <c r="V242" s="3"/>
      <c r="W242" s="3"/>
      <c r="X242" s="93"/>
      <c r="Y242" s="3"/>
      <c r="Z242" s="3"/>
      <c r="AA242" s="9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9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93"/>
      <c r="DY242" s="3"/>
      <c r="DZ242" s="3"/>
      <c r="EA242" s="3"/>
      <c r="EB242" s="3"/>
      <c r="EC242" s="3"/>
      <c r="ED242" s="3"/>
      <c r="EE242" s="3"/>
      <c r="EF242" s="3"/>
      <c r="EG242" s="3"/>
      <c r="EH242" s="93"/>
      <c r="EI242" s="3"/>
    </row>
    <row r="243" ht="14.25" customHeight="1">
      <c r="A243" s="3"/>
      <c r="B243" s="3"/>
      <c r="C243" s="3"/>
      <c r="D243" s="3"/>
      <c r="E243" s="3"/>
      <c r="F243" s="3"/>
      <c r="G243" s="387"/>
      <c r="H243" s="387"/>
      <c r="I243" s="3"/>
      <c r="J243" s="3"/>
      <c r="K243" s="222"/>
      <c r="L243" s="3"/>
      <c r="M243" s="3"/>
      <c r="N243" s="3"/>
      <c r="O243" s="3"/>
      <c r="P243" s="3"/>
      <c r="Q243" s="3"/>
      <c r="R243" s="93"/>
      <c r="S243" s="3"/>
      <c r="T243" s="3"/>
      <c r="U243" s="3"/>
      <c r="V243" s="3"/>
      <c r="W243" s="3"/>
      <c r="X243" s="93"/>
      <c r="Y243" s="3"/>
      <c r="Z243" s="3"/>
      <c r="AA243" s="9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9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93"/>
      <c r="DY243" s="3"/>
      <c r="DZ243" s="3"/>
      <c r="EA243" s="3"/>
      <c r="EB243" s="3"/>
      <c r="EC243" s="3"/>
      <c r="ED243" s="3"/>
      <c r="EE243" s="3"/>
      <c r="EF243" s="3"/>
      <c r="EG243" s="3"/>
      <c r="EH243" s="93"/>
      <c r="EI243" s="3"/>
    </row>
    <row r="244" ht="14.25" customHeight="1">
      <c r="A244" s="3"/>
      <c r="B244" s="3"/>
      <c r="C244" s="3"/>
      <c r="D244" s="3"/>
      <c r="E244" s="3"/>
      <c r="F244" s="3"/>
      <c r="G244" s="387"/>
      <c r="H244" s="387"/>
      <c r="I244" s="3"/>
      <c r="J244" s="3"/>
      <c r="K244" s="222"/>
      <c r="L244" s="3"/>
      <c r="M244" s="3"/>
      <c r="N244" s="3"/>
      <c r="O244" s="3"/>
      <c r="P244" s="3"/>
      <c r="Q244" s="3"/>
      <c r="R244" s="93"/>
      <c r="S244" s="3"/>
      <c r="T244" s="3"/>
      <c r="U244" s="3"/>
      <c r="V244" s="3"/>
      <c r="W244" s="3"/>
      <c r="X244" s="93"/>
      <c r="Y244" s="3"/>
      <c r="Z244" s="3"/>
      <c r="AA244" s="9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9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93"/>
      <c r="DY244" s="3"/>
      <c r="DZ244" s="3"/>
      <c r="EA244" s="3"/>
      <c r="EB244" s="3"/>
      <c r="EC244" s="3"/>
      <c r="ED244" s="3"/>
      <c r="EE244" s="3"/>
      <c r="EF244" s="3"/>
      <c r="EG244" s="3"/>
      <c r="EH244" s="93"/>
      <c r="EI244" s="3"/>
    </row>
    <row r="245" ht="14.25" customHeight="1">
      <c r="A245" s="3"/>
      <c r="B245" s="3"/>
      <c r="C245" s="3"/>
      <c r="D245" s="3"/>
      <c r="E245" s="3"/>
      <c r="F245" s="3"/>
      <c r="G245" s="387"/>
      <c r="H245" s="387"/>
      <c r="I245" s="3"/>
      <c r="J245" s="3"/>
      <c r="K245" s="222"/>
      <c r="L245" s="3"/>
      <c r="M245" s="3"/>
      <c r="N245" s="3"/>
      <c r="O245" s="3"/>
      <c r="P245" s="3"/>
      <c r="Q245" s="3"/>
      <c r="R245" s="93"/>
      <c r="S245" s="3"/>
      <c r="T245" s="3"/>
      <c r="U245" s="3"/>
      <c r="V245" s="3"/>
      <c r="W245" s="3"/>
      <c r="X245" s="93"/>
      <c r="Y245" s="3"/>
      <c r="Z245" s="3"/>
      <c r="AA245" s="9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9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93"/>
      <c r="DY245" s="3"/>
      <c r="DZ245" s="3"/>
      <c r="EA245" s="3"/>
      <c r="EB245" s="3"/>
      <c r="EC245" s="3"/>
      <c r="ED245" s="3"/>
      <c r="EE245" s="3"/>
      <c r="EF245" s="3"/>
      <c r="EG245" s="3"/>
      <c r="EH245" s="93"/>
      <c r="EI245" s="3"/>
    </row>
    <row r="246" ht="14.25" customHeight="1">
      <c r="A246" s="3"/>
      <c r="B246" s="3"/>
      <c r="C246" s="3"/>
      <c r="D246" s="3"/>
      <c r="E246" s="3"/>
      <c r="F246" s="3"/>
      <c r="G246" s="387"/>
      <c r="H246" s="387"/>
      <c r="I246" s="3"/>
      <c r="J246" s="3"/>
      <c r="K246" s="222"/>
      <c r="L246" s="3"/>
      <c r="M246" s="3"/>
      <c r="N246" s="3"/>
      <c r="O246" s="3"/>
      <c r="P246" s="3"/>
      <c r="Q246" s="3"/>
      <c r="R246" s="93"/>
      <c r="S246" s="3"/>
      <c r="T246" s="3"/>
      <c r="U246" s="3"/>
      <c r="V246" s="3"/>
      <c r="W246" s="3"/>
      <c r="X246" s="93"/>
      <c r="Y246" s="3"/>
      <c r="Z246" s="3"/>
      <c r="AA246" s="9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9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93"/>
      <c r="DY246" s="3"/>
      <c r="DZ246" s="3"/>
      <c r="EA246" s="3"/>
      <c r="EB246" s="3"/>
      <c r="EC246" s="3"/>
      <c r="ED246" s="3"/>
      <c r="EE246" s="3"/>
      <c r="EF246" s="3"/>
      <c r="EG246" s="3"/>
      <c r="EH246" s="93"/>
      <c r="EI246" s="3"/>
    </row>
    <row r="247" ht="14.25" customHeight="1">
      <c r="A247" s="3"/>
      <c r="B247" s="3"/>
      <c r="C247" s="3"/>
      <c r="D247" s="3"/>
      <c r="E247" s="3"/>
      <c r="F247" s="3"/>
      <c r="G247" s="387"/>
      <c r="H247" s="387"/>
      <c r="I247" s="3"/>
      <c r="J247" s="3"/>
      <c r="K247" s="222"/>
      <c r="L247" s="3"/>
      <c r="M247" s="3"/>
      <c r="N247" s="3"/>
      <c r="O247" s="3"/>
      <c r="P247" s="3"/>
      <c r="Q247" s="3"/>
      <c r="R247" s="93"/>
      <c r="S247" s="3"/>
      <c r="T247" s="3"/>
      <c r="U247" s="3"/>
      <c r="V247" s="3"/>
      <c r="W247" s="3"/>
      <c r="X247" s="93"/>
      <c r="Y247" s="3"/>
      <c r="Z247" s="3"/>
      <c r="AA247" s="9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9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93"/>
      <c r="DY247" s="3"/>
      <c r="DZ247" s="3"/>
      <c r="EA247" s="3"/>
      <c r="EB247" s="3"/>
      <c r="EC247" s="3"/>
      <c r="ED247" s="3"/>
      <c r="EE247" s="3"/>
      <c r="EF247" s="3"/>
      <c r="EG247" s="3"/>
      <c r="EH247" s="93"/>
      <c r="EI247" s="3"/>
    </row>
    <row r="248" ht="14.25" customHeight="1">
      <c r="A248" s="3"/>
      <c r="B248" s="3"/>
      <c r="C248" s="3"/>
      <c r="D248" s="3"/>
      <c r="E248" s="3"/>
      <c r="F248" s="3"/>
      <c r="G248" s="387"/>
      <c r="H248" s="387"/>
      <c r="I248" s="3"/>
      <c r="J248" s="3"/>
      <c r="K248" s="222"/>
      <c r="L248" s="3"/>
      <c r="M248" s="3"/>
      <c r="N248" s="3"/>
      <c r="O248" s="3"/>
      <c r="P248" s="3"/>
      <c r="Q248" s="3"/>
      <c r="R248" s="93"/>
      <c r="S248" s="3"/>
      <c r="T248" s="3"/>
      <c r="U248" s="3"/>
      <c r="V248" s="3"/>
      <c r="W248" s="3"/>
      <c r="X248" s="93"/>
      <c r="Y248" s="3"/>
      <c r="Z248" s="3"/>
      <c r="AA248" s="9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9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93"/>
      <c r="DY248" s="3"/>
      <c r="DZ248" s="3"/>
      <c r="EA248" s="3"/>
      <c r="EB248" s="3"/>
      <c r="EC248" s="3"/>
      <c r="ED248" s="3"/>
      <c r="EE248" s="3"/>
      <c r="EF248" s="3"/>
      <c r="EG248" s="3"/>
      <c r="EH248" s="93"/>
      <c r="EI248" s="3"/>
    </row>
    <row r="249" ht="14.25" customHeight="1">
      <c r="A249" s="3"/>
      <c r="B249" s="3"/>
      <c r="C249" s="3"/>
      <c r="D249" s="3"/>
      <c r="E249" s="3"/>
      <c r="F249" s="3"/>
      <c r="G249" s="387"/>
      <c r="H249" s="387"/>
      <c r="I249" s="3"/>
      <c r="J249" s="3"/>
      <c r="K249" s="222"/>
      <c r="L249" s="3"/>
      <c r="M249" s="3"/>
      <c r="N249" s="3"/>
      <c r="O249" s="3"/>
      <c r="P249" s="3"/>
      <c r="Q249" s="3"/>
      <c r="R249" s="93"/>
      <c r="S249" s="3"/>
      <c r="T249" s="3"/>
      <c r="U249" s="3"/>
      <c r="V249" s="3"/>
      <c r="W249" s="3"/>
      <c r="X249" s="93"/>
      <c r="Y249" s="3"/>
      <c r="Z249" s="3"/>
      <c r="AA249" s="9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9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93"/>
      <c r="DY249" s="3"/>
      <c r="DZ249" s="3"/>
      <c r="EA249" s="3"/>
      <c r="EB249" s="3"/>
      <c r="EC249" s="3"/>
      <c r="ED249" s="3"/>
      <c r="EE249" s="3"/>
      <c r="EF249" s="3"/>
      <c r="EG249" s="3"/>
      <c r="EH249" s="93"/>
      <c r="EI249" s="3"/>
    </row>
    <row r="250" ht="14.25" customHeight="1">
      <c r="A250" s="3"/>
      <c r="B250" s="3"/>
      <c r="C250" s="3"/>
      <c r="D250" s="3"/>
      <c r="E250" s="3"/>
      <c r="F250" s="3"/>
      <c r="G250" s="387"/>
      <c r="H250" s="387"/>
      <c r="I250" s="3"/>
      <c r="J250" s="3"/>
      <c r="K250" s="222"/>
      <c r="L250" s="3"/>
      <c r="M250" s="3"/>
      <c r="N250" s="3"/>
      <c r="O250" s="3"/>
      <c r="P250" s="3"/>
      <c r="Q250" s="3"/>
      <c r="R250" s="93"/>
      <c r="S250" s="3"/>
      <c r="T250" s="3"/>
      <c r="U250" s="3"/>
      <c r="V250" s="3"/>
      <c r="W250" s="3"/>
      <c r="X250" s="93"/>
      <c r="Y250" s="3"/>
      <c r="Z250" s="3"/>
      <c r="AA250" s="9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9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93"/>
      <c r="DY250" s="3"/>
      <c r="DZ250" s="3"/>
      <c r="EA250" s="3"/>
      <c r="EB250" s="3"/>
      <c r="EC250" s="3"/>
      <c r="ED250" s="3"/>
      <c r="EE250" s="3"/>
      <c r="EF250" s="3"/>
      <c r="EG250" s="3"/>
      <c r="EH250" s="93"/>
      <c r="EI250" s="3"/>
    </row>
    <row r="251" ht="14.25" customHeight="1">
      <c r="A251" s="3"/>
      <c r="B251" s="3"/>
      <c r="C251" s="3"/>
      <c r="D251" s="3"/>
      <c r="E251" s="3"/>
      <c r="F251" s="3"/>
      <c r="G251" s="387"/>
      <c r="H251" s="387"/>
      <c r="I251" s="3"/>
      <c r="J251" s="3"/>
      <c r="K251" s="222"/>
      <c r="L251" s="3"/>
      <c r="M251" s="3"/>
      <c r="N251" s="3"/>
      <c r="O251" s="3"/>
      <c r="P251" s="3"/>
      <c r="Q251" s="3"/>
      <c r="R251" s="93"/>
      <c r="S251" s="3"/>
      <c r="T251" s="3"/>
      <c r="U251" s="3"/>
      <c r="V251" s="3"/>
      <c r="W251" s="3"/>
      <c r="X251" s="93"/>
      <c r="Y251" s="3"/>
      <c r="Z251" s="3"/>
      <c r="AA251" s="9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9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93"/>
      <c r="DY251" s="3"/>
      <c r="DZ251" s="3"/>
      <c r="EA251" s="3"/>
      <c r="EB251" s="3"/>
      <c r="EC251" s="3"/>
      <c r="ED251" s="3"/>
      <c r="EE251" s="3"/>
      <c r="EF251" s="3"/>
      <c r="EG251" s="3"/>
      <c r="EH251" s="93"/>
      <c r="EI251" s="3"/>
    </row>
    <row r="252" ht="14.25" customHeight="1">
      <c r="A252" s="3"/>
      <c r="B252" s="3"/>
      <c r="C252" s="3"/>
      <c r="D252" s="3"/>
      <c r="E252" s="3"/>
      <c r="F252" s="3"/>
      <c r="G252" s="387"/>
      <c r="H252" s="387"/>
      <c r="I252" s="3"/>
      <c r="J252" s="3"/>
      <c r="K252" s="222"/>
      <c r="L252" s="3"/>
      <c r="M252" s="3"/>
      <c r="N252" s="3"/>
      <c r="O252" s="3"/>
      <c r="P252" s="3"/>
      <c r="Q252" s="3"/>
      <c r="R252" s="93"/>
      <c r="S252" s="3"/>
      <c r="T252" s="3"/>
      <c r="U252" s="3"/>
      <c r="V252" s="3"/>
      <c r="W252" s="3"/>
      <c r="X252" s="93"/>
      <c r="Y252" s="3"/>
      <c r="Z252" s="3"/>
      <c r="AA252" s="9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9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93"/>
      <c r="DY252" s="3"/>
      <c r="DZ252" s="3"/>
      <c r="EA252" s="3"/>
      <c r="EB252" s="3"/>
      <c r="EC252" s="3"/>
      <c r="ED252" s="3"/>
      <c r="EE252" s="3"/>
      <c r="EF252" s="3"/>
      <c r="EG252" s="3"/>
      <c r="EH252" s="93"/>
      <c r="EI252" s="3"/>
    </row>
    <row r="253" ht="14.25" customHeight="1">
      <c r="A253" s="3"/>
      <c r="B253" s="3"/>
      <c r="C253" s="3"/>
      <c r="D253" s="3"/>
      <c r="E253" s="3"/>
      <c r="F253" s="3"/>
      <c r="G253" s="387"/>
      <c r="H253" s="387"/>
      <c r="I253" s="3"/>
      <c r="J253" s="3"/>
      <c r="K253" s="222"/>
      <c r="L253" s="3"/>
      <c r="M253" s="3"/>
      <c r="N253" s="3"/>
      <c r="O253" s="3"/>
      <c r="P253" s="3"/>
      <c r="Q253" s="3"/>
      <c r="R253" s="93"/>
      <c r="S253" s="3"/>
      <c r="T253" s="3"/>
      <c r="U253" s="3"/>
      <c r="V253" s="3"/>
      <c r="W253" s="3"/>
      <c r="X253" s="93"/>
      <c r="Y253" s="3"/>
      <c r="Z253" s="3"/>
      <c r="AA253" s="9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9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93"/>
      <c r="DY253" s="3"/>
      <c r="DZ253" s="3"/>
      <c r="EA253" s="3"/>
      <c r="EB253" s="3"/>
      <c r="EC253" s="3"/>
      <c r="ED253" s="3"/>
      <c r="EE253" s="3"/>
      <c r="EF253" s="3"/>
      <c r="EG253" s="3"/>
      <c r="EH253" s="93"/>
      <c r="EI253" s="3"/>
    </row>
    <row r="254" ht="14.25" customHeight="1">
      <c r="A254" s="3"/>
      <c r="B254" s="3"/>
      <c r="C254" s="3"/>
      <c r="D254" s="3"/>
      <c r="E254" s="3"/>
      <c r="F254" s="3"/>
      <c r="G254" s="387"/>
      <c r="H254" s="387"/>
      <c r="I254" s="3"/>
      <c r="J254" s="3"/>
      <c r="K254" s="222"/>
      <c r="L254" s="3"/>
      <c r="M254" s="3"/>
      <c r="N254" s="3"/>
      <c r="O254" s="3"/>
      <c r="P254" s="3"/>
      <c r="Q254" s="3"/>
      <c r="R254" s="93"/>
      <c r="S254" s="3"/>
      <c r="T254" s="3"/>
      <c r="U254" s="3"/>
      <c r="V254" s="3"/>
      <c r="W254" s="3"/>
      <c r="X254" s="93"/>
      <c r="Y254" s="3"/>
      <c r="Z254" s="3"/>
      <c r="AA254" s="9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9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93"/>
      <c r="DY254" s="3"/>
      <c r="DZ254" s="3"/>
      <c r="EA254" s="3"/>
      <c r="EB254" s="3"/>
      <c r="EC254" s="3"/>
      <c r="ED254" s="3"/>
      <c r="EE254" s="3"/>
      <c r="EF254" s="3"/>
      <c r="EG254" s="3"/>
      <c r="EH254" s="93"/>
      <c r="EI254" s="3"/>
    </row>
    <row r="255" ht="14.25" customHeight="1">
      <c r="A255" s="3"/>
      <c r="B255" s="3"/>
      <c r="C255" s="3"/>
      <c r="D255" s="3"/>
      <c r="E255" s="3"/>
      <c r="F255" s="3"/>
      <c r="G255" s="387"/>
      <c r="H255" s="387"/>
      <c r="I255" s="3"/>
      <c r="J255" s="3"/>
      <c r="K255" s="222"/>
      <c r="L255" s="3"/>
      <c r="M255" s="3"/>
      <c r="N255" s="3"/>
      <c r="O255" s="3"/>
      <c r="P255" s="3"/>
      <c r="Q255" s="3"/>
      <c r="R255" s="93"/>
      <c r="S255" s="3"/>
      <c r="T255" s="3"/>
      <c r="U255" s="3"/>
      <c r="V255" s="3"/>
      <c r="W255" s="3"/>
      <c r="X255" s="93"/>
      <c r="Y255" s="3"/>
      <c r="Z255" s="3"/>
      <c r="AA255" s="9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9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93"/>
      <c r="DY255" s="3"/>
      <c r="DZ255" s="3"/>
      <c r="EA255" s="3"/>
      <c r="EB255" s="3"/>
      <c r="EC255" s="3"/>
      <c r="ED255" s="3"/>
      <c r="EE255" s="3"/>
      <c r="EF255" s="3"/>
      <c r="EG255" s="3"/>
      <c r="EH255" s="93"/>
      <c r="EI255" s="3"/>
    </row>
    <row r="256" ht="14.25" customHeight="1">
      <c r="A256" s="3"/>
      <c r="B256" s="3"/>
      <c r="C256" s="3"/>
      <c r="D256" s="3"/>
      <c r="E256" s="3"/>
      <c r="F256" s="3"/>
      <c r="G256" s="387"/>
      <c r="H256" s="387"/>
      <c r="I256" s="3"/>
      <c r="J256" s="3"/>
      <c r="K256" s="222"/>
      <c r="L256" s="3"/>
      <c r="M256" s="3"/>
      <c r="N256" s="3"/>
      <c r="O256" s="3"/>
      <c r="P256" s="3"/>
      <c r="Q256" s="3"/>
      <c r="R256" s="93"/>
      <c r="S256" s="3"/>
      <c r="T256" s="3"/>
      <c r="U256" s="3"/>
      <c r="V256" s="3"/>
      <c r="W256" s="3"/>
      <c r="X256" s="93"/>
      <c r="Y256" s="3"/>
      <c r="Z256" s="3"/>
      <c r="AA256" s="9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9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93"/>
      <c r="DY256" s="3"/>
      <c r="DZ256" s="3"/>
      <c r="EA256" s="3"/>
      <c r="EB256" s="3"/>
      <c r="EC256" s="3"/>
      <c r="ED256" s="3"/>
      <c r="EE256" s="3"/>
      <c r="EF256" s="3"/>
      <c r="EG256" s="3"/>
      <c r="EH256" s="93"/>
      <c r="EI256" s="3"/>
    </row>
    <row r="257" ht="14.25" customHeight="1">
      <c r="A257" s="3"/>
      <c r="B257" s="3"/>
      <c r="C257" s="3"/>
      <c r="D257" s="3"/>
      <c r="E257" s="3"/>
      <c r="F257" s="3"/>
      <c r="G257" s="387"/>
      <c r="H257" s="387"/>
      <c r="I257" s="3"/>
      <c r="J257" s="3"/>
      <c r="K257" s="222"/>
      <c r="L257" s="3"/>
      <c r="M257" s="3"/>
      <c r="N257" s="3"/>
      <c r="O257" s="3"/>
      <c r="P257" s="3"/>
      <c r="Q257" s="3"/>
      <c r="R257" s="93"/>
      <c r="S257" s="3"/>
      <c r="T257" s="3"/>
      <c r="U257" s="3"/>
      <c r="V257" s="3"/>
      <c r="W257" s="3"/>
      <c r="X257" s="93"/>
      <c r="Y257" s="3"/>
      <c r="Z257" s="3"/>
      <c r="AA257" s="9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9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93"/>
      <c r="DY257" s="3"/>
      <c r="DZ257" s="3"/>
      <c r="EA257" s="3"/>
      <c r="EB257" s="3"/>
      <c r="EC257" s="3"/>
      <c r="ED257" s="3"/>
      <c r="EE257" s="3"/>
      <c r="EF257" s="3"/>
      <c r="EG257" s="3"/>
      <c r="EH257" s="93"/>
      <c r="EI257" s="3"/>
    </row>
    <row r="258" ht="14.25" customHeight="1">
      <c r="A258" s="3"/>
      <c r="B258" s="3"/>
      <c r="C258" s="3"/>
      <c r="D258" s="3"/>
      <c r="E258" s="3"/>
      <c r="F258" s="3"/>
      <c r="G258" s="387"/>
      <c r="H258" s="387"/>
      <c r="I258" s="3"/>
      <c r="J258" s="3"/>
      <c r="K258" s="222"/>
      <c r="L258" s="3"/>
      <c r="M258" s="3"/>
      <c r="N258" s="3"/>
      <c r="O258" s="3"/>
      <c r="P258" s="3"/>
      <c r="Q258" s="3"/>
      <c r="R258" s="93"/>
      <c r="S258" s="3"/>
      <c r="T258" s="3"/>
      <c r="U258" s="3"/>
      <c r="V258" s="3"/>
      <c r="W258" s="3"/>
      <c r="X258" s="93"/>
      <c r="Y258" s="3"/>
      <c r="Z258" s="3"/>
      <c r="AA258" s="9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9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93"/>
      <c r="DY258" s="3"/>
      <c r="DZ258" s="3"/>
      <c r="EA258" s="3"/>
      <c r="EB258" s="3"/>
      <c r="EC258" s="3"/>
      <c r="ED258" s="3"/>
      <c r="EE258" s="3"/>
      <c r="EF258" s="3"/>
      <c r="EG258" s="3"/>
      <c r="EH258" s="93"/>
      <c r="EI258" s="3"/>
    </row>
    <row r="259" ht="14.25" customHeight="1">
      <c r="A259" s="3"/>
      <c r="B259" s="3"/>
      <c r="C259" s="3"/>
      <c r="D259" s="3"/>
      <c r="E259" s="3"/>
      <c r="F259" s="3"/>
      <c r="G259" s="387"/>
      <c r="H259" s="387"/>
      <c r="I259" s="3"/>
      <c r="J259" s="3"/>
      <c r="K259" s="222"/>
      <c r="L259" s="3"/>
      <c r="M259" s="3"/>
      <c r="N259" s="3"/>
      <c r="O259" s="3"/>
      <c r="P259" s="3"/>
      <c r="Q259" s="3"/>
      <c r="R259" s="93"/>
      <c r="S259" s="3"/>
      <c r="T259" s="3"/>
      <c r="U259" s="3"/>
      <c r="V259" s="3"/>
      <c r="W259" s="3"/>
      <c r="X259" s="93"/>
      <c r="Y259" s="3"/>
      <c r="Z259" s="3"/>
      <c r="AA259" s="9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9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93"/>
      <c r="DY259" s="3"/>
      <c r="DZ259" s="3"/>
      <c r="EA259" s="3"/>
      <c r="EB259" s="3"/>
      <c r="EC259" s="3"/>
      <c r="ED259" s="3"/>
      <c r="EE259" s="3"/>
      <c r="EF259" s="3"/>
      <c r="EG259" s="3"/>
      <c r="EH259" s="93"/>
      <c r="EI259" s="3"/>
    </row>
    <row r="260" ht="14.25" customHeight="1">
      <c r="A260" s="3"/>
      <c r="B260" s="3"/>
      <c r="C260" s="3"/>
      <c r="D260" s="3"/>
      <c r="E260" s="3"/>
      <c r="F260" s="3"/>
      <c r="G260" s="387"/>
      <c r="H260" s="387"/>
      <c r="I260" s="3"/>
      <c r="J260" s="3"/>
      <c r="K260" s="222"/>
      <c r="L260" s="3"/>
      <c r="M260" s="3"/>
      <c r="N260" s="3"/>
      <c r="O260" s="3"/>
      <c r="P260" s="3"/>
      <c r="Q260" s="3"/>
      <c r="R260" s="93"/>
      <c r="S260" s="3"/>
      <c r="T260" s="3"/>
      <c r="U260" s="3"/>
      <c r="V260" s="3"/>
      <c r="W260" s="3"/>
      <c r="X260" s="93"/>
      <c r="Y260" s="3"/>
      <c r="Z260" s="3"/>
      <c r="AA260" s="9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9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93"/>
      <c r="DY260" s="3"/>
      <c r="DZ260" s="3"/>
      <c r="EA260" s="3"/>
      <c r="EB260" s="3"/>
      <c r="EC260" s="3"/>
      <c r="ED260" s="3"/>
      <c r="EE260" s="3"/>
      <c r="EF260" s="3"/>
      <c r="EG260" s="3"/>
      <c r="EH260" s="93"/>
      <c r="EI260" s="3"/>
    </row>
    <row r="261" ht="14.25" customHeight="1">
      <c r="A261" s="3"/>
      <c r="B261" s="3"/>
      <c r="C261" s="3"/>
      <c r="D261" s="3"/>
      <c r="E261" s="3"/>
      <c r="F261" s="3"/>
      <c r="G261" s="387"/>
      <c r="H261" s="387"/>
      <c r="I261" s="3"/>
      <c r="J261" s="3"/>
      <c r="K261" s="222"/>
      <c r="L261" s="3"/>
      <c r="M261" s="3"/>
      <c r="N261" s="3"/>
      <c r="O261" s="3"/>
      <c r="P261" s="3"/>
      <c r="Q261" s="3"/>
      <c r="R261" s="93"/>
      <c r="S261" s="3"/>
      <c r="T261" s="3"/>
      <c r="U261" s="3"/>
      <c r="V261" s="3"/>
      <c r="W261" s="3"/>
      <c r="X261" s="93"/>
      <c r="Y261" s="3"/>
      <c r="Z261" s="3"/>
      <c r="AA261" s="9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9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93"/>
      <c r="DY261" s="3"/>
      <c r="DZ261" s="3"/>
      <c r="EA261" s="3"/>
      <c r="EB261" s="3"/>
      <c r="EC261" s="3"/>
      <c r="ED261" s="3"/>
      <c r="EE261" s="3"/>
      <c r="EF261" s="3"/>
      <c r="EG261" s="3"/>
      <c r="EH261" s="93"/>
      <c r="EI261" s="3"/>
    </row>
    <row r="262" ht="14.25" customHeight="1">
      <c r="A262" s="3"/>
      <c r="B262" s="3"/>
      <c r="C262" s="3"/>
      <c r="D262" s="3"/>
      <c r="E262" s="3"/>
      <c r="F262" s="3"/>
      <c r="G262" s="387"/>
      <c r="H262" s="387"/>
      <c r="I262" s="3"/>
      <c r="J262" s="3"/>
      <c r="K262" s="222"/>
      <c r="L262" s="3"/>
      <c r="M262" s="3"/>
      <c r="N262" s="3"/>
      <c r="O262" s="3"/>
      <c r="P262" s="3"/>
      <c r="Q262" s="3"/>
      <c r="R262" s="93"/>
      <c r="S262" s="3"/>
      <c r="T262" s="3"/>
      <c r="U262" s="3"/>
      <c r="V262" s="3"/>
      <c r="W262" s="3"/>
      <c r="X262" s="93"/>
      <c r="Y262" s="3"/>
      <c r="Z262" s="3"/>
      <c r="AA262" s="9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9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93"/>
      <c r="DY262" s="3"/>
      <c r="DZ262" s="3"/>
      <c r="EA262" s="3"/>
      <c r="EB262" s="3"/>
      <c r="EC262" s="3"/>
      <c r="ED262" s="3"/>
      <c r="EE262" s="3"/>
      <c r="EF262" s="3"/>
      <c r="EG262" s="3"/>
      <c r="EH262" s="93"/>
      <c r="EI262" s="3"/>
    </row>
    <row r="263" ht="14.25" customHeight="1">
      <c r="A263" s="3"/>
      <c r="B263" s="3"/>
      <c r="C263" s="3"/>
      <c r="D263" s="3"/>
      <c r="E263" s="3"/>
      <c r="F263" s="3"/>
      <c r="G263" s="387"/>
      <c r="H263" s="387"/>
      <c r="I263" s="3"/>
      <c r="J263" s="3"/>
      <c r="K263" s="222"/>
      <c r="L263" s="3"/>
      <c r="M263" s="3"/>
      <c r="N263" s="3"/>
      <c r="O263" s="3"/>
      <c r="P263" s="3"/>
      <c r="Q263" s="3"/>
      <c r="R263" s="93"/>
      <c r="S263" s="3"/>
      <c r="T263" s="3"/>
      <c r="U263" s="3"/>
      <c r="V263" s="3"/>
      <c r="W263" s="3"/>
      <c r="X263" s="93"/>
      <c r="Y263" s="3"/>
      <c r="Z263" s="3"/>
      <c r="AA263" s="9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9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93"/>
      <c r="DY263" s="3"/>
      <c r="DZ263" s="3"/>
      <c r="EA263" s="3"/>
      <c r="EB263" s="3"/>
      <c r="EC263" s="3"/>
      <c r="ED263" s="3"/>
      <c r="EE263" s="3"/>
      <c r="EF263" s="3"/>
      <c r="EG263" s="3"/>
      <c r="EH263" s="93"/>
      <c r="EI263" s="3"/>
    </row>
    <row r="264" ht="14.25" customHeight="1">
      <c r="A264" s="3"/>
      <c r="B264" s="3"/>
      <c r="C264" s="3"/>
      <c r="D264" s="3"/>
      <c r="E264" s="3"/>
      <c r="F264" s="3"/>
      <c r="G264" s="387"/>
      <c r="H264" s="387"/>
      <c r="I264" s="3"/>
      <c r="J264" s="3"/>
      <c r="K264" s="222"/>
      <c r="L264" s="3"/>
      <c r="M264" s="3"/>
      <c r="N264" s="3"/>
      <c r="O264" s="3"/>
      <c r="P264" s="3"/>
      <c r="Q264" s="3"/>
      <c r="R264" s="93"/>
      <c r="S264" s="3"/>
      <c r="T264" s="3"/>
      <c r="U264" s="3"/>
      <c r="V264" s="3"/>
      <c r="W264" s="3"/>
      <c r="X264" s="93"/>
      <c r="Y264" s="3"/>
      <c r="Z264" s="3"/>
      <c r="AA264" s="9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9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93"/>
      <c r="DY264" s="3"/>
      <c r="DZ264" s="3"/>
      <c r="EA264" s="3"/>
      <c r="EB264" s="3"/>
      <c r="EC264" s="3"/>
      <c r="ED264" s="3"/>
      <c r="EE264" s="3"/>
      <c r="EF264" s="3"/>
      <c r="EG264" s="3"/>
      <c r="EH264" s="93"/>
      <c r="EI264" s="3"/>
    </row>
    <row r="265" ht="14.25" customHeight="1">
      <c r="A265" s="3"/>
      <c r="B265" s="3"/>
      <c r="C265" s="3"/>
      <c r="D265" s="3"/>
      <c r="E265" s="3"/>
      <c r="F265" s="3"/>
      <c r="G265" s="387"/>
      <c r="H265" s="387"/>
      <c r="I265" s="3"/>
      <c r="J265" s="3"/>
      <c r="K265" s="222"/>
      <c r="L265" s="3"/>
      <c r="M265" s="3"/>
      <c r="N265" s="3"/>
      <c r="O265" s="3"/>
      <c r="P265" s="3"/>
      <c r="Q265" s="3"/>
      <c r="R265" s="93"/>
      <c r="S265" s="3"/>
      <c r="T265" s="3"/>
      <c r="U265" s="3"/>
      <c r="V265" s="3"/>
      <c r="W265" s="3"/>
      <c r="X265" s="93"/>
      <c r="Y265" s="3"/>
      <c r="Z265" s="3"/>
      <c r="AA265" s="9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9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93"/>
      <c r="DY265" s="3"/>
      <c r="DZ265" s="3"/>
      <c r="EA265" s="3"/>
      <c r="EB265" s="3"/>
      <c r="EC265" s="3"/>
      <c r="ED265" s="3"/>
      <c r="EE265" s="3"/>
      <c r="EF265" s="3"/>
      <c r="EG265" s="3"/>
      <c r="EH265" s="93"/>
      <c r="EI265" s="3"/>
    </row>
    <row r="266" ht="14.25" customHeight="1">
      <c r="A266" s="3"/>
      <c r="B266" s="3"/>
      <c r="C266" s="3"/>
      <c r="D266" s="3"/>
      <c r="E266" s="3"/>
      <c r="F266" s="3"/>
      <c r="G266" s="387"/>
      <c r="H266" s="387"/>
      <c r="I266" s="3"/>
      <c r="J266" s="3"/>
      <c r="K266" s="222"/>
      <c r="L266" s="3"/>
      <c r="M266" s="3"/>
      <c r="N266" s="3"/>
      <c r="O266" s="3"/>
      <c r="P266" s="3"/>
      <c r="Q266" s="3"/>
      <c r="R266" s="93"/>
      <c r="S266" s="3"/>
      <c r="T266" s="3"/>
      <c r="U266" s="3"/>
      <c r="V266" s="3"/>
      <c r="W266" s="3"/>
      <c r="X266" s="93"/>
      <c r="Y266" s="3"/>
      <c r="Z266" s="3"/>
      <c r="AA266" s="9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9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93"/>
      <c r="DY266" s="3"/>
      <c r="DZ266" s="3"/>
      <c r="EA266" s="3"/>
      <c r="EB266" s="3"/>
      <c r="EC266" s="3"/>
      <c r="ED266" s="3"/>
      <c r="EE266" s="3"/>
      <c r="EF266" s="3"/>
      <c r="EG266" s="3"/>
      <c r="EH266" s="93"/>
      <c r="EI266" s="3"/>
    </row>
    <row r="267" ht="14.25" customHeight="1">
      <c r="A267" s="3"/>
      <c r="B267" s="3"/>
      <c r="C267" s="3"/>
      <c r="D267" s="3"/>
      <c r="E267" s="3"/>
      <c r="F267" s="3"/>
      <c r="G267" s="387"/>
      <c r="H267" s="387"/>
      <c r="I267" s="3"/>
      <c r="J267" s="3"/>
      <c r="K267" s="222"/>
      <c r="L267" s="3"/>
      <c r="M267" s="3"/>
      <c r="N267" s="3"/>
      <c r="O267" s="3"/>
      <c r="P267" s="3"/>
      <c r="Q267" s="3"/>
      <c r="R267" s="93"/>
      <c r="S267" s="3"/>
      <c r="T267" s="3"/>
      <c r="U267" s="3"/>
      <c r="V267" s="3"/>
      <c r="W267" s="3"/>
      <c r="X267" s="93"/>
      <c r="Y267" s="3"/>
      <c r="Z267" s="3"/>
      <c r="AA267" s="9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9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93"/>
      <c r="DY267" s="3"/>
      <c r="DZ267" s="3"/>
      <c r="EA267" s="3"/>
      <c r="EB267" s="3"/>
      <c r="EC267" s="3"/>
      <c r="ED267" s="3"/>
      <c r="EE267" s="3"/>
      <c r="EF267" s="3"/>
      <c r="EG267" s="3"/>
      <c r="EH267" s="93"/>
      <c r="EI267" s="3"/>
    </row>
    <row r="268" ht="14.25" customHeight="1">
      <c r="A268" s="3"/>
      <c r="B268" s="3"/>
      <c r="C268" s="3"/>
      <c r="D268" s="3"/>
      <c r="E268" s="3"/>
      <c r="F268" s="3"/>
      <c r="G268" s="387"/>
      <c r="H268" s="387"/>
      <c r="I268" s="3"/>
      <c r="J268" s="3"/>
      <c r="K268" s="222"/>
      <c r="L268" s="3"/>
      <c r="M268" s="3"/>
      <c r="N268" s="3"/>
      <c r="O268" s="3"/>
      <c r="P268" s="3"/>
      <c r="Q268" s="3"/>
      <c r="R268" s="93"/>
      <c r="S268" s="3"/>
      <c r="T268" s="3"/>
      <c r="U268" s="3"/>
      <c r="V268" s="3"/>
      <c r="W268" s="3"/>
      <c r="X268" s="93"/>
      <c r="Y268" s="3"/>
      <c r="Z268" s="3"/>
      <c r="AA268" s="9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9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93"/>
      <c r="DY268" s="3"/>
      <c r="DZ268" s="3"/>
      <c r="EA268" s="3"/>
      <c r="EB268" s="3"/>
      <c r="EC268" s="3"/>
      <c r="ED268" s="3"/>
      <c r="EE268" s="3"/>
      <c r="EF268" s="3"/>
      <c r="EG268" s="3"/>
      <c r="EH268" s="93"/>
      <c r="EI268" s="3"/>
    </row>
    <row r="269" ht="14.25" customHeight="1">
      <c r="A269" s="3"/>
      <c r="B269" s="3"/>
      <c r="C269" s="3"/>
      <c r="D269" s="3"/>
      <c r="E269" s="3"/>
      <c r="F269" s="3"/>
      <c r="G269" s="387"/>
      <c r="H269" s="387"/>
      <c r="I269" s="3"/>
      <c r="J269" s="3"/>
      <c r="K269" s="222"/>
      <c r="L269" s="3"/>
      <c r="M269" s="3"/>
      <c r="N269" s="3"/>
      <c r="O269" s="3"/>
      <c r="P269" s="3"/>
      <c r="Q269" s="3"/>
      <c r="R269" s="93"/>
      <c r="S269" s="3"/>
      <c r="T269" s="3"/>
      <c r="U269" s="3"/>
      <c r="V269" s="3"/>
      <c r="W269" s="3"/>
      <c r="X269" s="93"/>
      <c r="Y269" s="3"/>
      <c r="Z269" s="3"/>
      <c r="AA269" s="9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9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93"/>
      <c r="DY269" s="3"/>
      <c r="DZ269" s="3"/>
      <c r="EA269" s="3"/>
      <c r="EB269" s="3"/>
      <c r="EC269" s="3"/>
      <c r="ED269" s="3"/>
      <c r="EE269" s="3"/>
      <c r="EF269" s="3"/>
      <c r="EG269" s="3"/>
      <c r="EH269" s="93"/>
      <c r="EI269" s="3"/>
    </row>
    <row r="270" ht="14.25" customHeight="1">
      <c r="A270" s="3"/>
      <c r="B270" s="3"/>
      <c r="C270" s="3"/>
      <c r="D270" s="3"/>
      <c r="E270" s="3"/>
      <c r="F270" s="3"/>
      <c r="G270" s="387"/>
      <c r="H270" s="387"/>
      <c r="I270" s="3"/>
      <c r="J270" s="3"/>
      <c r="K270" s="222"/>
      <c r="L270" s="3"/>
      <c r="M270" s="3"/>
      <c r="N270" s="3"/>
      <c r="O270" s="3"/>
      <c r="P270" s="3"/>
      <c r="Q270" s="3"/>
      <c r="R270" s="93"/>
      <c r="S270" s="3"/>
      <c r="T270" s="3"/>
      <c r="U270" s="3"/>
      <c r="V270" s="3"/>
      <c r="W270" s="3"/>
      <c r="X270" s="93"/>
      <c r="Y270" s="3"/>
      <c r="Z270" s="3"/>
      <c r="AA270" s="9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9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93"/>
      <c r="DY270" s="3"/>
      <c r="DZ270" s="3"/>
      <c r="EA270" s="3"/>
      <c r="EB270" s="3"/>
      <c r="EC270" s="3"/>
      <c r="ED270" s="3"/>
      <c r="EE270" s="3"/>
      <c r="EF270" s="3"/>
      <c r="EG270" s="3"/>
      <c r="EH270" s="93"/>
      <c r="EI270" s="3"/>
    </row>
    <row r="271" ht="14.25" customHeight="1">
      <c r="A271" s="3"/>
      <c r="B271" s="3"/>
      <c r="C271" s="3"/>
      <c r="D271" s="3"/>
      <c r="E271" s="3"/>
      <c r="F271" s="3"/>
      <c r="G271" s="387"/>
      <c r="H271" s="387"/>
      <c r="I271" s="3"/>
      <c r="J271" s="3"/>
      <c r="K271" s="222"/>
      <c r="L271" s="3"/>
      <c r="M271" s="3"/>
      <c r="N271" s="3"/>
      <c r="O271" s="3"/>
      <c r="P271" s="3"/>
      <c r="Q271" s="3"/>
      <c r="R271" s="93"/>
      <c r="S271" s="3"/>
      <c r="T271" s="3"/>
      <c r="U271" s="3"/>
      <c r="V271" s="3"/>
      <c r="W271" s="3"/>
      <c r="X271" s="93"/>
      <c r="Y271" s="3"/>
      <c r="Z271" s="3"/>
      <c r="AA271" s="9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9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93"/>
      <c r="DY271" s="3"/>
      <c r="DZ271" s="3"/>
      <c r="EA271" s="3"/>
      <c r="EB271" s="3"/>
      <c r="EC271" s="3"/>
      <c r="ED271" s="3"/>
      <c r="EE271" s="3"/>
      <c r="EF271" s="3"/>
      <c r="EG271" s="3"/>
      <c r="EH271" s="93"/>
      <c r="EI271" s="3"/>
    </row>
    <row r="272" ht="14.25" customHeight="1">
      <c r="A272" s="3"/>
      <c r="B272" s="3"/>
      <c r="C272" s="3"/>
      <c r="D272" s="3"/>
      <c r="E272" s="3"/>
      <c r="F272" s="3"/>
      <c r="G272" s="387"/>
      <c r="H272" s="387"/>
      <c r="I272" s="3"/>
      <c r="J272" s="3"/>
      <c r="K272" s="222"/>
      <c r="L272" s="3"/>
      <c r="M272" s="3"/>
      <c r="N272" s="3"/>
      <c r="O272" s="3"/>
      <c r="P272" s="3"/>
      <c r="Q272" s="3"/>
      <c r="R272" s="93"/>
      <c r="S272" s="3"/>
      <c r="T272" s="3"/>
      <c r="U272" s="3"/>
      <c r="V272" s="3"/>
      <c r="W272" s="3"/>
      <c r="X272" s="93"/>
      <c r="Y272" s="3"/>
      <c r="Z272" s="3"/>
      <c r="AA272" s="9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9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93"/>
      <c r="DY272" s="3"/>
      <c r="DZ272" s="3"/>
      <c r="EA272" s="3"/>
      <c r="EB272" s="3"/>
      <c r="EC272" s="3"/>
      <c r="ED272" s="3"/>
      <c r="EE272" s="3"/>
      <c r="EF272" s="3"/>
      <c r="EG272" s="3"/>
      <c r="EH272" s="93"/>
      <c r="EI272" s="3"/>
    </row>
    <row r="273" ht="14.25" customHeight="1">
      <c r="A273" s="3"/>
      <c r="B273" s="3"/>
      <c r="C273" s="3"/>
      <c r="D273" s="3"/>
      <c r="E273" s="3"/>
      <c r="F273" s="3"/>
      <c r="G273" s="387"/>
      <c r="H273" s="387"/>
      <c r="I273" s="3"/>
      <c r="J273" s="3"/>
      <c r="K273" s="222"/>
      <c r="L273" s="3"/>
      <c r="M273" s="3"/>
      <c r="N273" s="3"/>
      <c r="O273" s="3"/>
      <c r="P273" s="3"/>
      <c r="Q273" s="3"/>
      <c r="R273" s="93"/>
      <c r="S273" s="3"/>
      <c r="T273" s="3"/>
      <c r="U273" s="3"/>
      <c r="V273" s="3"/>
      <c r="W273" s="3"/>
      <c r="X273" s="93"/>
      <c r="Y273" s="3"/>
      <c r="Z273" s="3"/>
      <c r="AA273" s="9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9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93"/>
      <c r="DY273" s="3"/>
      <c r="DZ273" s="3"/>
      <c r="EA273" s="3"/>
      <c r="EB273" s="3"/>
      <c r="EC273" s="3"/>
      <c r="ED273" s="3"/>
      <c r="EE273" s="3"/>
      <c r="EF273" s="3"/>
      <c r="EG273" s="3"/>
      <c r="EH273" s="93"/>
      <c r="EI273" s="3"/>
    </row>
    <row r="274" ht="14.25" customHeight="1">
      <c r="A274" s="3"/>
      <c r="B274" s="3"/>
      <c r="C274" s="3"/>
      <c r="D274" s="3"/>
      <c r="E274" s="3"/>
      <c r="F274" s="3"/>
      <c r="G274" s="387"/>
      <c r="H274" s="387"/>
      <c r="I274" s="3"/>
      <c r="J274" s="3"/>
      <c r="K274" s="222"/>
      <c r="L274" s="3"/>
      <c r="M274" s="3"/>
      <c r="N274" s="3"/>
      <c r="O274" s="3"/>
      <c r="P274" s="3"/>
      <c r="Q274" s="3"/>
      <c r="R274" s="93"/>
      <c r="S274" s="3"/>
      <c r="T274" s="3"/>
      <c r="U274" s="3"/>
      <c r="V274" s="3"/>
      <c r="W274" s="3"/>
      <c r="X274" s="93"/>
      <c r="Y274" s="3"/>
      <c r="Z274" s="3"/>
      <c r="AA274" s="9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9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93"/>
      <c r="DY274" s="3"/>
      <c r="DZ274" s="3"/>
      <c r="EA274" s="3"/>
      <c r="EB274" s="3"/>
      <c r="EC274" s="3"/>
      <c r="ED274" s="3"/>
      <c r="EE274" s="3"/>
      <c r="EF274" s="3"/>
      <c r="EG274" s="3"/>
      <c r="EH274" s="93"/>
      <c r="EI274" s="3"/>
    </row>
    <row r="275" ht="14.25" customHeight="1">
      <c r="A275" s="3"/>
      <c r="B275" s="3"/>
      <c r="C275" s="3"/>
      <c r="D275" s="3"/>
      <c r="E275" s="3"/>
      <c r="F275" s="3"/>
      <c r="G275" s="387"/>
      <c r="H275" s="387"/>
      <c r="I275" s="3"/>
      <c r="J275" s="3"/>
      <c r="K275" s="222"/>
      <c r="L275" s="3"/>
      <c r="M275" s="3"/>
      <c r="N275" s="3"/>
      <c r="O275" s="3"/>
      <c r="P275" s="3"/>
      <c r="Q275" s="3"/>
      <c r="R275" s="93"/>
      <c r="S275" s="3"/>
      <c r="T275" s="3"/>
      <c r="U275" s="3"/>
      <c r="V275" s="3"/>
      <c r="W275" s="3"/>
      <c r="X275" s="93"/>
      <c r="Y275" s="3"/>
      <c r="Z275" s="3"/>
      <c r="AA275" s="9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9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93"/>
      <c r="DY275" s="3"/>
      <c r="DZ275" s="3"/>
      <c r="EA275" s="3"/>
      <c r="EB275" s="3"/>
      <c r="EC275" s="3"/>
      <c r="ED275" s="3"/>
      <c r="EE275" s="3"/>
      <c r="EF275" s="3"/>
      <c r="EG275" s="3"/>
      <c r="EH275" s="93"/>
      <c r="EI275" s="3"/>
    </row>
    <row r="276" ht="14.25" customHeight="1">
      <c r="A276" s="3"/>
      <c r="B276" s="3"/>
      <c r="C276" s="3"/>
      <c r="D276" s="3"/>
      <c r="E276" s="3"/>
      <c r="F276" s="3"/>
      <c r="G276" s="387"/>
      <c r="H276" s="387"/>
      <c r="I276" s="3"/>
      <c r="J276" s="3"/>
      <c r="K276" s="222"/>
      <c r="L276" s="3"/>
      <c r="M276" s="3"/>
      <c r="N276" s="3"/>
      <c r="O276" s="3"/>
      <c r="P276" s="3"/>
      <c r="Q276" s="3"/>
      <c r="R276" s="93"/>
      <c r="S276" s="3"/>
      <c r="T276" s="3"/>
      <c r="U276" s="3"/>
      <c r="V276" s="3"/>
      <c r="W276" s="3"/>
      <c r="X276" s="93"/>
      <c r="Y276" s="3"/>
      <c r="Z276" s="3"/>
      <c r="AA276" s="9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9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93"/>
      <c r="DY276" s="3"/>
      <c r="DZ276" s="3"/>
      <c r="EA276" s="3"/>
      <c r="EB276" s="3"/>
      <c r="EC276" s="3"/>
      <c r="ED276" s="3"/>
      <c r="EE276" s="3"/>
      <c r="EF276" s="3"/>
      <c r="EG276" s="3"/>
      <c r="EH276" s="93"/>
      <c r="EI276" s="3"/>
    </row>
    <row r="277" ht="14.25" customHeight="1">
      <c r="A277" s="3"/>
      <c r="B277" s="3"/>
      <c r="C277" s="3"/>
      <c r="D277" s="3"/>
      <c r="E277" s="3"/>
      <c r="F277" s="3"/>
      <c r="G277" s="387"/>
      <c r="H277" s="387"/>
      <c r="I277" s="3"/>
      <c r="J277" s="3"/>
      <c r="K277" s="222"/>
      <c r="L277" s="3"/>
      <c r="M277" s="3"/>
      <c r="N277" s="3"/>
      <c r="O277" s="3"/>
      <c r="P277" s="3"/>
      <c r="Q277" s="3"/>
      <c r="R277" s="93"/>
      <c r="S277" s="3"/>
      <c r="T277" s="3"/>
      <c r="U277" s="3"/>
      <c r="V277" s="3"/>
      <c r="W277" s="3"/>
      <c r="X277" s="93"/>
      <c r="Y277" s="3"/>
      <c r="Z277" s="3"/>
      <c r="AA277" s="9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9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93"/>
      <c r="DY277" s="3"/>
      <c r="DZ277" s="3"/>
      <c r="EA277" s="3"/>
      <c r="EB277" s="3"/>
      <c r="EC277" s="3"/>
      <c r="ED277" s="3"/>
      <c r="EE277" s="3"/>
      <c r="EF277" s="3"/>
      <c r="EG277" s="3"/>
      <c r="EH277" s="93"/>
      <c r="EI277" s="3"/>
    </row>
    <row r="278" ht="14.25" customHeight="1">
      <c r="A278" s="3"/>
      <c r="B278" s="3"/>
      <c r="C278" s="3"/>
      <c r="D278" s="3"/>
      <c r="E278" s="3"/>
      <c r="F278" s="3"/>
      <c r="G278" s="387"/>
      <c r="H278" s="387"/>
      <c r="I278" s="3"/>
      <c r="J278" s="3"/>
      <c r="K278" s="222"/>
      <c r="L278" s="3"/>
      <c r="M278" s="3"/>
      <c r="N278" s="3"/>
      <c r="O278" s="3"/>
      <c r="P278" s="3"/>
      <c r="Q278" s="3"/>
      <c r="R278" s="93"/>
      <c r="S278" s="3"/>
      <c r="T278" s="3"/>
      <c r="U278" s="3"/>
      <c r="V278" s="3"/>
      <c r="W278" s="3"/>
      <c r="X278" s="93"/>
      <c r="Y278" s="3"/>
      <c r="Z278" s="3"/>
      <c r="AA278" s="9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9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93"/>
      <c r="DY278" s="3"/>
      <c r="DZ278" s="3"/>
      <c r="EA278" s="3"/>
      <c r="EB278" s="3"/>
      <c r="EC278" s="3"/>
      <c r="ED278" s="3"/>
      <c r="EE278" s="3"/>
      <c r="EF278" s="3"/>
      <c r="EG278" s="3"/>
      <c r="EH278" s="93"/>
      <c r="EI278" s="3"/>
    </row>
    <row r="279" ht="14.25" customHeight="1">
      <c r="A279" s="3"/>
      <c r="B279" s="3"/>
      <c r="C279" s="3"/>
      <c r="D279" s="3"/>
      <c r="E279" s="3"/>
      <c r="F279" s="3"/>
      <c r="G279" s="387"/>
      <c r="H279" s="387"/>
      <c r="I279" s="3"/>
      <c r="J279" s="3"/>
      <c r="K279" s="222"/>
      <c r="L279" s="3"/>
      <c r="M279" s="3"/>
      <c r="N279" s="3"/>
      <c r="O279" s="3"/>
      <c r="P279" s="3"/>
      <c r="Q279" s="3"/>
      <c r="R279" s="93"/>
      <c r="S279" s="3"/>
      <c r="T279" s="3"/>
      <c r="U279" s="3"/>
      <c r="V279" s="3"/>
      <c r="W279" s="3"/>
      <c r="X279" s="93"/>
      <c r="Y279" s="3"/>
      <c r="Z279" s="3"/>
      <c r="AA279" s="9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9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93"/>
      <c r="DY279" s="3"/>
      <c r="DZ279" s="3"/>
      <c r="EA279" s="3"/>
      <c r="EB279" s="3"/>
      <c r="EC279" s="3"/>
      <c r="ED279" s="3"/>
      <c r="EE279" s="3"/>
      <c r="EF279" s="3"/>
      <c r="EG279" s="3"/>
      <c r="EH279" s="93"/>
      <c r="EI279" s="3"/>
    </row>
    <row r="280" ht="14.25" customHeight="1">
      <c r="A280" s="3"/>
      <c r="B280" s="3"/>
      <c r="C280" s="3"/>
      <c r="D280" s="3"/>
      <c r="E280" s="3"/>
      <c r="F280" s="3"/>
      <c r="G280" s="387"/>
      <c r="H280" s="387"/>
      <c r="I280" s="3"/>
      <c r="J280" s="3"/>
      <c r="K280" s="222"/>
      <c r="L280" s="3"/>
      <c r="M280" s="3"/>
      <c r="N280" s="3"/>
      <c r="O280" s="3"/>
      <c r="P280" s="3"/>
      <c r="Q280" s="3"/>
      <c r="R280" s="93"/>
      <c r="S280" s="3"/>
      <c r="T280" s="3"/>
      <c r="U280" s="3"/>
      <c r="V280" s="3"/>
      <c r="W280" s="3"/>
      <c r="X280" s="93"/>
      <c r="Y280" s="3"/>
      <c r="Z280" s="3"/>
      <c r="AA280" s="9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9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93"/>
      <c r="DY280" s="3"/>
      <c r="DZ280" s="3"/>
      <c r="EA280" s="3"/>
      <c r="EB280" s="3"/>
      <c r="EC280" s="3"/>
      <c r="ED280" s="3"/>
      <c r="EE280" s="3"/>
      <c r="EF280" s="3"/>
      <c r="EG280" s="3"/>
      <c r="EH280" s="93"/>
      <c r="EI280" s="3"/>
    </row>
    <row r="281" ht="14.25" customHeight="1">
      <c r="A281" s="3"/>
      <c r="B281" s="3"/>
      <c r="C281" s="3"/>
      <c r="D281" s="3"/>
      <c r="E281" s="3"/>
      <c r="F281" s="3"/>
      <c r="G281" s="387"/>
      <c r="H281" s="387"/>
      <c r="I281" s="3"/>
      <c r="J281" s="3"/>
      <c r="K281" s="222"/>
      <c r="L281" s="3"/>
      <c r="M281" s="3"/>
      <c r="N281" s="3"/>
      <c r="O281" s="3"/>
      <c r="P281" s="3"/>
      <c r="Q281" s="3"/>
      <c r="R281" s="93"/>
      <c r="S281" s="3"/>
      <c r="T281" s="3"/>
      <c r="U281" s="3"/>
      <c r="V281" s="3"/>
      <c r="W281" s="3"/>
      <c r="X281" s="93"/>
      <c r="Y281" s="3"/>
      <c r="Z281" s="3"/>
      <c r="AA281" s="9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9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93"/>
      <c r="DY281" s="3"/>
      <c r="DZ281" s="3"/>
      <c r="EA281" s="3"/>
      <c r="EB281" s="3"/>
      <c r="EC281" s="3"/>
      <c r="ED281" s="3"/>
      <c r="EE281" s="3"/>
      <c r="EF281" s="3"/>
      <c r="EG281" s="3"/>
      <c r="EH281" s="93"/>
      <c r="EI281" s="3"/>
    </row>
    <row r="282" ht="14.25" customHeight="1">
      <c r="A282" s="3"/>
      <c r="B282" s="3"/>
      <c r="C282" s="3"/>
      <c r="D282" s="3"/>
      <c r="E282" s="3"/>
      <c r="F282" s="3"/>
      <c r="G282" s="387"/>
      <c r="H282" s="387"/>
      <c r="I282" s="3"/>
      <c r="J282" s="3"/>
      <c r="K282" s="222"/>
      <c r="L282" s="3"/>
      <c r="M282" s="3"/>
      <c r="N282" s="3"/>
      <c r="O282" s="3"/>
      <c r="P282" s="3"/>
      <c r="Q282" s="3"/>
      <c r="R282" s="93"/>
      <c r="S282" s="3"/>
      <c r="T282" s="3"/>
      <c r="U282" s="3"/>
      <c r="V282" s="3"/>
      <c r="W282" s="3"/>
      <c r="X282" s="93"/>
      <c r="Y282" s="3"/>
      <c r="Z282" s="3"/>
      <c r="AA282" s="9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9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93"/>
      <c r="DY282" s="3"/>
      <c r="DZ282" s="3"/>
      <c r="EA282" s="3"/>
      <c r="EB282" s="3"/>
      <c r="EC282" s="3"/>
      <c r="ED282" s="3"/>
      <c r="EE282" s="3"/>
      <c r="EF282" s="3"/>
      <c r="EG282" s="3"/>
      <c r="EH282" s="93"/>
      <c r="EI282" s="3"/>
    </row>
    <row r="283" ht="14.25" customHeight="1">
      <c r="A283" s="3"/>
      <c r="B283" s="3"/>
      <c r="C283" s="3"/>
      <c r="D283" s="3"/>
      <c r="E283" s="3"/>
      <c r="F283" s="3"/>
      <c r="G283" s="387"/>
      <c r="H283" s="387"/>
      <c r="I283" s="3"/>
      <c r="J283" s="3"/>
      <c r="K283" s="222"/>
      <c r="L283" s="3"/>
      <c r="M283" s="3"/>
      <c r="N283" s="3"/>
      <c r="O283" s="3"/>
      <c r="P283" s="3"/>
      <c r="Q283" s="3"/>
      <c r="R283" s="93"/>
      <c r="S283" s="3"/>
      <c r="T283" s="3"/>
      <c r="U283" s="3"/>
      <c r="V283" s="3"/>
      <c r="W283" s="3"/>
      <c r="X283" s="93"/>
      <c r="Y283" s="3"/>
      <c r="Z283" s="3"/>
      <c r="AA283" s="9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9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93"/>
      <c r="DY283" s="3"/>
      <c r="DZ283" s="3"/>
      <c r="EA283" s="3"/>
      <c r="EB283" s="3"/>
      <c r="EC283" s="3"/>
      <c r="ED283" s="3"/>
      <c r="EE283" s="3"/>
      <c r="EF283" s="3"/>
      <c r="EG283" s="3"/>
      <c r="EH283" s="93"/>
      <c r="EI283" s="3"/>
    </row>
    <row r="284" ht="14.25" customHeight="1">
      <c r="A284" s="3"/>
      <c r="B284" s="3"/>
      <c r="C284" s="3"/>
      <c r="D284" s="3"/>
      <c r="E284" s="3"/>
      <c r="F284" s="3"/>
      <c r="G284" s="387"/>
      <c r="H284" s="387"/>
      <c r="I284" s="3"/>
      <c r="J284" s="3"/>
      <c r="K284" s="222"/>
      <c r="L284" s="3"/>
      <c r="M284" s="3"/>
      <c r="N284" s="3"/>
      <c r="O284" s="3"/>
      <c r="P284" s="3"/>
      <c r="Q284" s="3"/>
      <c r="R284" s="93"/>
      <c r="S284" s="3"/>
      <c r="T284" s="3"/>
      <c r="U284" s="3"/>
      <c r="V284" s="3"/>
      <c r="W284" s="3"/>
      <c r="X284" s="93"/>
      <c r="Y284" s="3"/>
      <c r="Z284" s="3"/>
      <c r="AA284" s="9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9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93"/>
      <c r="DY284" s="3"/>
      <c r="DZ284" s="3"/>
      <c r="EA284" s="3"/>
      <c r="EB284" s="3"/>
      <c r="EC284" s="3"/>
      <c r="ED284" s="3"/>
      <c r="EE284" s="3"/>
      <c r="EF284" s="3"/>
      <c r="EG284" s="3"/>
      <c r="EH284" s="93"/>
      <c r="EI284" s="3"/>
    </row>
    <row r="285" ht="14.25" customHeight="1">
      <c r="A285" s="3"/>
      <c r="B285" s="3"/>
      <c r="C285" s="3"/>
      <c r="D285" s="3"/>
      <c r="E285" s="3"/>
      <c r="F285" s="3"/>
      <c r="G285" s="387"/>
      <c r="H285" s="387"/>
      <c r="I285" s="3"/>
      <c r="J285" s="3"/>
      <c r="K285" s="222"/>
      <c r="L285" s="3"/>
      <c r="M285" s="3"/>
      <c r="N285" s="3"/>
      <c r="O285" s="3"/>
      <c r="P285" s="3"/>
      <c r="Q285" s="3"/>
      <c r="R285" s="93"/>
      <c r="S285" s="3"/>
      <c r="T285" s="3"/>
      <c r="U285" s="3"/>
      <c r="V285" s="3"/>
      <c r="W285" s="3"/>
      <c r="X285" s="93"/>
      <c r="Y285" s="3"/>
      <c r="Z285" s="3"/>
      <c r="AA285" s="9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9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93"/>
      <c r="DY285" s="3"/>
      <c r="DZ285" s="3"/>
      <c r="EA285" s="3"/>
      <c r="EB285" s="3"/>
      <c r="EC285" s="3"/>
      <c r="ED285" s="3"/>
      <c r="EE285" s="3"/>
      <c r="EF285" s="3"/>
      <c r="EG285" s="3"/>
      <c r="EH285" s="93"/>
      <c r="EI285" s="3"/>
    </row>
    <row r="286" ht="14.25" customHeight="1">
      <c r="A286" s="3"/>
      <c r="B286" s="3"/>
      <c r="C286" s="3"/>
      <c r="D286" s="3"/>
      <c r="E286" s="3"/>
      <c r="F286" s="3"/>
      <c r="G286" s="387"/>
      <c r="H286" s="387"/>
      <c r="I286" s="3"/>
      <c r="J286" s="3"/>
      <c r="K286" s="222"/>
      <c r="L286" s="3"/>
      <c r="M286" s="3"/>
      <c r="N286" s="3"/>
      <c r="O286" s="3"/>
      <c r="P286" s="3"/>
      <c r="Q286" s="3"/>
      <c r="R286" s="93"/>
      <c r="S286" s="3"/>
      <c r="T286" s="3"/>
      <c r="U286" s="3"/>
      <c r="V286" s="3"/>
      <c r="W286" s="3"/>
      <c r="X286" s="93"/>
      <c r="Y286" s="3"/>
      <c r="Z286" s="3"/>
      <c r="AA286" s="9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9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93"/>
      <c r="DY286" s="3"/>
      <c r="DZ286" s="3"/>
      <c r="EA286" s="3"/>
      <c r="EB286" s="3"/>
      <c r="EC286" s="3"/>
      <c r="ED286" s="3"/>
      <c r="EE286" s="3"/>
      <c r="EF286" s="3"/>
      <c r="EG286" s="3"/>
      <c r="EH286" s="93"/>
      <c r="EI286" s="3"/>
    </row>
    <row r="287" ht="14.25" customHeight="1">
      <c r="A287" s="3"/>
      <c r="B287" s="3"/>
      <c r="C287" s="3"/>
      <c r="D287" s="3"/>
      <c r="E287" s="3"/>
      <c r="F287" s="3"/>
      <c r="G287" s="387"/>
      <c r="H287" s="387"/>
      <c r="I287" s="3"/>
      <c r="J287" s="3"/>
      <c r="K287" s="222"/>
      <c r="L287" s="3"/>
      <c r="M287" s="3"/>
      <c r="N287" s="3"/>
      <c r="O287" s="3"/>
      <c r="P287" s="3"/>
      <c r="Q287" s="3"/>
      <c r="R287" s="93"/>
      <c r="S287" s="3"/>
      <c r="T287" s="3"/>
      <c r="U287" s="3"/>
      <c r="V287" s="3"/>
      <c r="W287" s="3"/>
      <c r="X287" s="93"/>
      <c r="Y287" s="3"/>
      <c r="Z287" s="3"/>
      <c r="AA287" s="9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9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93"/>
      <c r="DY287" s="3"/>
      <c r="DZ287" s="3"/>
      <c r="EA287" s="3"/>
      <c r="EB287" s="3"/>
      <c r="EC287" s="3"/>
      <c r="ED287" s="3"/>
      <c r="EE287" s="3"/>
      <c r="EF287" s="3"/>
      <c r="EG287" s="3"/>
      <c r="EH287" s="93"/>
      <c r="EI287" s="3"/>
    </row>
    <row r="288" ht="14.25" customHeight="1">
      <c r="A288" s="3"/>
      <c r="B288" s="3"/>
      <c r="C288" s="3"/>
      <c r="D288" s="3"/>
      <c r="E288" s="3"/>
      <c r="F288" s="3"/>
      <c r="G288" s="387"/>
      <c r="H288" s="387"/>
      <c r="I288" s="3"/>
      <c r="J288" s="3"/>
      <c r="K288" s="222"/>
      <c r="L288" s="3"/>
      <c r="M288" s="3"/>
      <c r="N288" s="3"/>
      <c r="O288" s="3"/>
      <c r="P288" s="3"/>
      <c r="Q288" s="3"/>
      <c r="R288" s="93"/>
      <c r="S288" s="3"/>
      <c r="T288" s="3"/>
      <c r="U288" s="3"/>
      <c r="V288" s="3"/>
      <c r="W288" s="3"/>
      <c r="X288" s="93"/>
      <c r="Y288" s="3"/>
      <c r="Z288" s="3"/>
      <c r="AA288" s="9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9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93"/>
      <c r="DY288" s="3"/>
      <c r="DZ288" s="3"/>
      <c r="EA288" s="3"/>
      <c r="EB288" s="3"/>
      <c r="EC288" s="3"/>
      <c r="ED288" s="3"/>
      <c r="EE288" s="3"/>
      <c r="EF288" s="3"/>
      <c r="EG288" s="3"/>
      <c r="EH288" s="93"/>
      <c r="EI288" s="3"/>
    </row>
    <row r="289" ht="14.25" customHeight="1">
      <c r="A289" s="3"/>
      <c r="B289" s="3"/>
      <c r="C289" s="3"/>
      <c r="D289" s="3"/>
      <c r="E289" s="3"/>
      <c r="F289" s="3"/>
      <c r="G289" s="387"/>
      <c r="H289" s="387"/>
      <c r="I289" s="3"/>
      <c r="J289" s="3"/>
      <c r="K289" s="222"/>
      <c r="L289" s="3"/>
      <c r="M289" s="3"/>
      <c r="N289" s="3"/>
      <c r="O289" s="3"/>
      <c r="P289" s="3"/>
      <c r="Q289" s="3"/>
      <c r="R289" s="93"/>
      <c r="S289" s="3"/>
      <c r="T289" s="3"/>
      <c r="U289" s="3"/>
      <c r="V289" s="3"/>
      <c r="W289" s="3"/>
      <c r="X289" s="93"/>
      <c r="Y289" s="3"/>
      <c r="Z289" s="3"/>
      <c r="AA289" s="9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9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93"/>
      <c r="DY289" s="3"/>
      <c r="DZ289" s="3"/>
      <c r="EA289" s="3"/>
      <c r="EB289" s="3"/>
      <c r="EC289" s="3"/>
      <c r="ED289" s="3"/>
      <c r="EE289" s="3"/>
      <c r="EF289" s="3"/>
      <c r="EG289" s="3"/>
      <c r="EH289" s="93"/>
      <c r="EI289" s="3"/>
    </row>
    <row r="290" ht="14.25" customHeight="1">
      <c r="A290" s="3"/>
      <c r="B290" s="3"/>
      <c r="C290" s="3"/>
      <c r="D290" s="3"/>
      <c r="E290" s="3"/>
      <c r="F290" s="3"/>
      <c r="G290" s="387"/>
      <c r="H290" s="387"/>
      <c r="I290" s="3"/>
      <c r="J290" s="3"/>
      <c r="K290" s="222"/>
      <c r="L290" s="3"/>
      <c r="M290" s="3"/>
      <c r="N290" s="3"/>
      <c r="O290" s="3"/>
      <c r="P290" s="3"/>
      <c r="Q290" s="3"/>
      <c r="R290" s="93"/>
      <c r="S290" s="3"/>
      <c r="T290" s="3"/>
      <c r="U290" s="3"/>
      <c r="V290" s="3"/>
      <c r="W290" s="3"/>
      <c r="X290" s="93"/>
      <c r="Y290" s="3"/>
      <c r="Z290" s="3"/>
      <c r="AA290" s="9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9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93"/>
      <c r="DY290" s="3"/>
      <c r="DZ290" s="3"/>
      <c r="EA290" s="3"/>
      <c r="EB290" s="3"/>
      <c r="EC290" s="3"/>
      <c r="ED290" s="3"/>
      <c r="EE290" s="3"/>
      <c r="EF290" s="3"/>
      <c r="EG290" s="3"/>
      <c r="EH290" s="93"/>
      <c r="EI290" s="3"/>
    </row>
    <row r="291" ht="14.25" customHeight="1">
      <c r="A291" s="3"/>
      <c r="B291" s="3"/>
      <c r="C291" s="3"/>
      <c r="D291" s="3"/>
      <c r="E291" s="3"/>
      <c r="F291" s="3"/>
      <c r="G291" s="387"/>
      <c r="H291" s="387"/>
      <c r="I291" s="3"/>
      <c r="J291" s="3"/>
      <c r="K291" s="222"/>
      <c r="L291" s="3"/>
      <c r="M291" s="3"/>
      <c r="N291" s="3"/>
      <c r="O291" s="3"/>
      <c r="P291" s="3"/>
      <c r="Q291" s="3"/>
      <c r="R291" s="93"/>
      <c r="S291" s="3"/>
      <c r="T291" s="3"/>
      <c r="U291" s="3"/>
      <c r="V291" s="3"/>
      <c r="W291" s="3"/>
      <c r="X291" s="93"/>
      <c r="Y291" s="3"/>
      <c r="Z291" s="3"/>
      <c r="AA291" s="9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9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93"/>
      <c r="DY291" s="3"/>
      <c r="DZ291" s="3"/>
      <c r="EA291" s="3"/>
      <c r="EB291" s="3"/>
      <c r="EC291" s="3"/>
      <c r="ED291" s="3"/>
      <c r="EE291" s="3"/>
      <c r="EF291" s="3"/>
      <c r="EG291" s="3"/>
      <c r="EH291" s="93"/>
      <c r="EI291" s="3"/>
    </row>
    <row r="292" ht="14.25" customHeight="1">
      <c r="A292" s="3"/>
      <c r="B292" s="3"/>
      <c r="C292" s="3"/>
      <c r="D292" s="3"/>
      <c r="E292" s="3"/>
      <c r="F292" s="3"/>
      <c r="G292" s="387"/>
      <c r="H292" s="387"/>
      <c r="I292" s="3"/>
      <c r="J292" s="3"/>
      <c r="K292" s="222"/>
      <c r="L292" s="3"/>
      <c r="M292" s="3"/>
      <c r="N292" s="3"/>
      <c r="O292" s="3"/>
      <c r="P292" s="3"/>
      <c r="Q292" s="3"/>
      <c r="R292" s="93"/>
      <c r="S292" s="3"/>
      <c r="T292" s="3"/>
      <c r="U292" s="3"/>
      <c r="V292" s="3"/>
      <c r="W292" s="3"/>
      <c r="X292" s="93"/>
      <c r="Y292" s="3"/>
      <c r="Z292" s="3"/>
      <c r="AA292" s="9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9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93"/>
      <c r="DY292" s="3"/>
      <c r="DZ292" s="3"/>
      <c r="EA292" s="3"/>
      <c r="EB292" s="3"/>
      <c r="EC292" s="3"/>
      <c r="ED292" s="3"/>
      <c r="EE292" s="3"/>
      <c r="EF292" s="3"/>
      <c r="EG292" s="3"/>
      <c r="EH292" s="93"/>
      <c r="EI292" s="3"/>
    </row>
    <row r="293" ht="14.25" customHeight="1">
      <c r="A293" s="3"/>
      <c r="B293" s="3"/>
      <c r="C293" s="3"/>
      <c r="D293" s="3"/>
      <c r="E293" s="3"/>
      <c r="F293" s="3"/>
      <c r="G293" s="387"/>
      <c r="H293" s="387"/>
      <c r="I293" s="3"/>
      <c r="J293" s="3"/>
      <c r="K293" s="222"/>
      <c r="L293" s="3"/>
      <c r="M293" s="3"/>
      <c r="N293" s="3"/>
      <c r="O293" s="3"/>
      <c r="P293" s="3"/>
      <c r="Q293" s="3"/>
      <c r="R293" s="93"/>
      <c r="S293" s="3"/>
      <c r="T293" s="3"/>
      <c r="U293" s="3"/>
      <c r="V293" s="3"/>
      <c r="W293" s="3"/>
      <c r="X293" s="93"/>
      <c r="Y293" s="3"/>
      <c r="Z293" s="3"/>
      <c r="AA293" s="9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9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93"/>
      <c r="DY293" s="3"/>
      <c r="DZ293" s="3"/>
      <c r="EA293" s="3"/>
      <c r="EB293" s="3"/>
      <c r="EC293" s="3"/>
      <c r="ED293" s="3"/>
      <c r="EE293" s="3"/>
      <c r="EF293" s="3"/>
      <c r="EG293" s="3"/>
      <c r="EH293" s="93"/>
      <c r="EI293" s="3"/>
    </row>
    <row r="294" ht="14.25" customHeight="1">
      <c r="A294" s="3"/>
      <c r="B294" s="3"/>
      <c r="C294" s="3"/>
      <c r="D294" s="3"/>
      <c r="E294" s="3"/>
      <c r="F294" s="3"/>
      <c r="G294" s="387"/>
      <c r="H294" s="387"/>
      <c r="I294" s="3"/>
      <c r="J294" s="3"/>
      <c r="K294" s="222"/>
      <c r="L294" s="3"/>
      <c r="M294" s="3"/>
      <c r="N294" s="3"/>
      <c r="O294" s="3"/>
      <c r="P294" s="3"/>
      <c r="Q294" s="3"/>
      <c r="R294" s="93"/>
      <c r="S294" s="3"/>
      <c r="T294" s="3"/>
      <c r="U294" s="3"/>
      <c r="V294" s="3"/>
      <c r="W294" s="3"/>
      <c r="X294" s="93"/>
      <c r="Y294" s="3"/>
      <c r="Z294" s="3"/>
      <c r="AA294" s="9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9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93"/>
      <c r="DY294" s="3"/>
      <c r="DZ294" s="3"/>
      <c r="EA294" s="3"/>
      <c r="EB294" s="3"/>
      <c r="EC294" s="3"/>
      <c r="ED294" s="3"/>
      <c r="EE294" s="3"/>
      <c r="EF294" s="3"/>
      <c r="EG294" s="3"/>
      <c r="EH294" s="93"/>
      <c r="EI294" s="3"/>
    </row>
    <row r="295" ht="14.25" customHeight="1">
      <c r="A295" s="3"/>
      <c r="B295" s="3"/>
      <c r="C295" s="3"/>
      <c r="D295" s="3"/>
      <c r="E295" s="3"/>
      <c r="F295" s="3"/>
      <c r="G295" s="387"/>
      <c r="H295" s="387"/>
      <c r="I295" s="3"/>
      <c r="J295" s="3"/>
      <c r="K295" s="222"/>
      <c r="L295" s="3"/>
      <c r="M295" s="3"/>
      <c r="N295" s="3"/>
      <c r="O295" s="3"/>
      <c r="P295" s="3"/>
      <c r="Q295" s="3"/>
      <c r="R295" s="93"/>
      <c r="S295" s="3"/>
      <c r="T295" s="3"/>
      <c r="U295" s="3"/>
      <c r="V295" s="3"/>
      <c r="W295" s="3"/>
      <c r="X295" s="93"/>
      <c r="Y295" s="3"/>
      <c r="Z295" s="3"/>
      <c r="AA295" s="9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9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93"/>
      <c r="DY295" s="3"/>
      <c r="DZ295" s="3"/>
      <c r="EA295" s="3"/>
      <c r="EB295" s="3"/>
      <c r="EC295" s="3"/>
      <c r="ED295" s="3"/>
      <c r="EE295" s="3"/>
      <c r="EF295" s="3"/>
      <c r="EG295" s="3"/>
      <c r="EH295" s="93"/>
      <c r="EI295" s="3"/>
    </row>
    <row r="296" ht="14.25" customHeight="1">
      <c r="A296" s="3"/>
      <c r="B296" s="3"/>
      <c r="C296" s="3"/>
      <c r="D296" s="3"/>
      <c r="E296" s="3"/>
      <c r="F296" s="3"/>
      <c r="G296" s="387"/>
      <c r="H296" s="387"/>
      <c r="I296" s="3"/>
      <c r="J296" s="3"/>
      <c r="K296" s="222"/>
      <c r="L296" s="3"/>
      <c r="M296" s="3"/>
      <c r="N296" s="3"/>
      <c r="O296" s="3"/>
      <c r="P296" s="3"/>
      <c r="Q296" s="3"/>
      <c r="R296" s="93"/>
      <c r="S296" s="3"/>
      <c r="T296" s="3"/>
      <c r="U296" s="3"/>
      <c r="V296" s="3"/>
      <c r="W296" s="3"/>
      <c r="X296" s="93"/>
      <c r="Y296" s="3"/>
      <c r="Z296" s="3"/>
      <c r="AA296" s="9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9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93"/>
      <c r="DY296" s="3"/>
      <c r="DZ296" s="3"/>
      <c r="EA296" s="3"/>
      <c r="EB296" s="3"/>
      <c r="EC296" s="3"/>
      <c r="ED296" s="3"/>
      <c r="EE296" s="3"/>
      <c r="EF296" s="3"/>
      <c r="EG296" s="3"/>
      <c r="EH296" s="93"/>
      <c r="EI296" s="3"/>
    </row>
    <row r="297" ht="14.25" customHeight="1">
      <c r="A297" s="3"/>
      <c r="B297" s="3"/>
      <c r="C297" s="3"/>
      <c r="D297" s="3"/>
      <c r="E297" s="3"/>
      <c r="F297" s="3"/>
      <c r="G297" s="387"/>
      <c r="H297" s="387"/>
      <c r="I297" s="3"/>
      <c r="J297" s="3"/>
      <c r="K297" s="222"/>
      <c r="L297" s="3"/>
      <c r="M297" s="3"/>
      <c r="N297" s="3"/>
      <c r="O297" s="3"/>
      <c r="P297" s="3"/>
      <c r="Q297" s="3"/>
      <c r="R297" s="93"/>
      <c r="S297" s="3"/>
      <c r="T297" s="3"/>
      <c r="U297" s="3"/>
      <c r="V297" s="3"/>
      <c r="W297" s="3"/>
      <c r="X297" s="93"/>
      <c r="Y297" s="3"/>
      <c r="Z297" s="3"/>
      <c r="AA297" s="9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9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93"/>
      <c r="DY297" s="3"/>
      <c r="DZ297" s="3"/>
      <c r="EA297" s="3"/>
      <c r="EB297" s="3"/>
      <c r="EC297" s="3"/>
      <c r="ED297" s="3"/>
      <c r="EE297" s="3"/>
      <c r="EF297" s="3"/>
      <c r="EG297" s="3"/>
      <c r="EH297" s="93"/>
      <c r="EI297" s="3"/>
    </row>
    <row r="298" ht="14.25" customHeight="1">
      <c r="A298" s="3"/>
      <c r="B298" s="3"/>
      <c r="C298" s="3"/>
      <c r="D298" s="3"/>
      <c r="E298" s="3"/>
      <c r="F298" s="3"/>
      <c r="G298" s="387"/>
      <c r="H298" s="387"/>
      <c r="I298" s="3"/>
      <c r="J298" s="3"/>
      <c r="K298" s="222"/>
      <c r="L298" s="3"/>
      <c r="M298" s="3"/>
      <c r="N298" s="3"/>
      <c r="O298" s="3"/>
      <c r="P298" s="3"/>
      <c r="Q298" s="3"/>
      <c r="R298" s="93"/>
      <c r="S298" s="3"/>
      <c r="T298" s="3"/>
      <c r="U298" s="3"/>
      <c r="V298" s="3"/>
      <c r="W298" s="3"/>
      <c r="X298" s="93"/>
      <c r="Y298" s="3"/>
      <c r="Z298" s="3"/>
      <c r="AA298" s="9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9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93"/>
      <c r="DY298" s="3"/>
      <c r="DZ298" s="3"/>
      <c r="EA298" s="3"/>
      <c r="EB298" s="3"/>
      <c r="EC298" s="3"/>
      <c r="ED298" s="3"/>
      <c r="EE298" s="3"/>
      <c r="EF298" s="3"/>
      <c r="EG298" s="3"/>
      <c r="EH298" s="93"/>
      <c r="EI298" s="3"/>
    </row>
    <row r="299" ht="14.25" customHeight="1">
      <c r="A299" s="3"/>
      <c r="B299" s="3"/>
      <c r="C299" s="3"/>
      <c r="D299" s="3"/>
      <c r="E299" s="3"/>
      <c r="F299" s="3"/>
      <c r="G299" s="387"/>
      <c r="H299" s="387"/>
      <c r="I299" s="3"/>
      <c r="J299" s="3"/>
      <c r="K299" s="222"/>
      <c r="L299" s="3"/>
      <c r="M299" s="3"/>
      <c r="N299" s="3"/>
      <c r="O299" s="3"/>
      <c r="P299" s="3"/>
      <c r="Q299" s="3"/>
      <c r="R299" s="93"/>
      <c r="S299" s="3"/>
      <c r="T299" s="3"/>
      <c r="U299" s="3"/>
      <c r="V299" s="3"/>
      <c r="W299" s="3"/>
      <c r="X299" s="93"/>
      <c r="Y299" s="3"/>
      <c r="Z299" s="3"/>
      <c r="AA299" s="9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9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93"/>
      <c r="DY299" s="3"/>
      <c r="DZ299" s="3"/>
      <c r="EA299" s="3"/>
      <c r="EB299" s="3"/>
      <c r="EC299" s="3"/>
      <c r="ED299" s="3"/>
      <c r="EE299" s="3"/>
      <c r="EF299" s="3"/>
      <c r="EG299" s="3"/>
      <c r="EH299" s="93"/>
      <c r="EI299" s="3"/>
    </row>
    <row r="300" ht="14.25" customHeight="1">
      <c r="A300" s="3"/>
      <c r="B300" s="3"/>
      <c r="C300" s="3"/>
      <c r="D300" s="3"/>
      <c r="E300" s="3"/>
      <c r="F300" s="3"/>
      <c r="G300" s="387"/>
      <c r="H300" s="387"/>
      <c r="I300" s="3"/>
      <c r="J300" s="3"/>
      <c r="K300" s="222"/>
      <c r="L300" s="3"/>
      <c r="M300" s="3"/>
      <c r="N300" s="3"/>
      <c r="O300" s="3"/>
      <c r="P300" s="3"/>
      <c r="Q300" s="3"/>
      <c r="R300" s="93"/>
      <c r="S300" s="3"/>
      <c r="T300" s="3"/>
      <c r="U300" s="3"/>
      <c r="V300" s="3"/>
      <c r="W300" s="3"/>
      <c r="X300" s="93"/>
      <c r="Y300" s="3"/>
      <c r="Z300" s="3"/>
      <c r="AA300" s="9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9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93"/>
      <c r="DY300" s="3"/>
      <c r="DZ300" s="3"/>
      <c r="EA300" s="3"/>
      <c r="EB300" s="3"/>
      <c r="EC300" s="3"/>
      <c r="ED300" s="3"/>
      <c r="EE300" s="3"/>
      <c r="EF300" s="3"/>
      <c r="EG300" s="3"/>
      <c r="EH300" s="93"/>
      <c r="EI300" s="3"/>
    </row>
    <row r="301" ht="14.25" customHeight="1">
      <c r="A301" s="3"/>
      <c r="B301" s="3"/>
      <c r="C301" s="3"/>
      <c r="D301" s="3"/>
      <c r="E301" s="3"/>
      <c r="F301" s="3"/>
      <c r="G301" s="387"/>
      <c r="H301" s="387"/>
      <c r="I301" s="3"/>
      <c r="J301" s="3"/>
      <c r="K301" s="222"/>
      <c r="L301" s="3"/>
      <c r="M301" s="3"/>
      <c r="N301" s="3"/>
      <c r="O301" s="3"/>
      <c r="P301" s="3"/>
      <c r="Q301" s="3"/>
      <c r="R301" s="93"/>
      <c r="S301" s="3"/>
      <c r="T301" s="3"/>
      <c r="U301" s="3"/>
      <c r="V301" s="3"/>
      <c r="W301" s="3"/>
      <c r="X301" s="93"/>
      <c r="Y301" s="3"/>
      <c r="Z301" s="3"/>
      <c r="AA301" s="9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9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93"/>
      <c r="DY301" s="3"/>
      <c r="DZ301" s="3"/>
      <c r="EA301" s="3"/>
      <c r="EB301" s="3"/>
      <c r="EC301" s="3"/>
      <c r="ED301" s="3"/>
      <c r="EE301" s="3"/>
      <c r="EF301" s="3"/>
      <c r="EG301" s="3"/>
      <c r="EH301" s="93"/>
      <c r="EI301" s="3"/>
    </row>
    <row r="302" ht="14.25" customHeight="1">
      <c r="A302" s="3"/>
      <c r="B302" s="3"/>
      <c r="C302" s="3"/>
      <c r="D302" s="3"/>
      <c r="E302" s="3"/>
      <c r="F302" s="3"/>
      <c r="G302" s="387"/>
      <c r="H302" s="387"/>
      <c r="I302" s="3"/>
      <c r="J302" s="3"/>
      <c r="K302" s="222"/>
      <c r="L302" s="3"/>
      <c r="M302" s="3"/>
      <c r="N302" s="3"/>
      <c r="O302" s="3"/>
      <c r="P302" s="3"/>
      <c r="Q302" s="3"/>
      <c r="R302" s="93"/>
      <c r="S302" s="3"/>
      <c r="T302" s="3"/>
      <c r="U302" s="3"/>
      <c r="V302" s="3"/>
      <c r="W302" s="3"/>
      <c r="X302" s="93"/>
      <c r="Y302" s="3"/>
      <c r="Z302" s="3"/>
      <c r="AA302" s="9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9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93"/>
      <c r="DY302" s="3"/>
      <c r="DZ302" s="3"/>
      <c r="EA302" s="3"/>
      <c r="EB302" s="3"/>
      <c r="EC302" s="3"/>
      <c r="ED302" s="3"/>
      <c r="EE302" s="3"/>
      <c r="EF302" s="3"/>
      <c r="EG302" s="3"/>
      <c r="EH302" s="93"/>
      <c r="EI302" s="3"/>
    </row>
    <row r="303" ht="14.25" customHeight="1">
      <c r="A303" s="3"/>
      <c r="B303" s="3"/>
      <c r="C303" s="3"/>
      <c r="D303" s="3"/>
      <c r="E303" s="3"/>
      <c r="F303" s="3"/>
      <c r="G303" s="387"/>
      <c r="H303" s="387"/>
      <c r="I303" s="3"/>
      <c r="J303" s="3"/>
      <c r="K303" s="222"/>
      <c r="L303" s="3"/>
      <c r="M303" s="3"/>
      <c r="N303" s="3"/>
      <c r="O303" s="3"/>
      <c r="P303" s="3"/>
      <c r="Q303" s="3"/>
      <c r="R303" s="93"/>
      <c r="S303" s="3"/>
      <c r="T303" s="3"/>
      <c r="U303" s="3"/>
      <c r="V303" s="3"/>
      <c r="W303" s="3"/>
      <c r="X303" s="93"/>
      <c r="Y303" s="3"/>
      <c r="Z303" s="3"/>
      <c r="AA303" s="9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9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93"/>
      <c r="DY303" s="3"/>
      <c r="DZ303" s="3"/>
      <c r="EA303" s="3"/>
      <c r="EB303" s="3"/>
      <c r="EC303" s="3"/>
      <c r="ED303" s="3"/>
      <c r="EE303" s="3"/>
      <c r="EF303" s="3"/>
      <c r="EG303" s="3"/>
      <c r="EH303" s="93"/>
      <c r="EI303" s="3"/>
    </row>
    <row r="304" ht="14.25" customHeight="1">
      <c r="A304" s="3"/>
      <c r="B304" s="3"/>
      <c r="C304" s="3"/>
      <c r="D304" s="3"/>
      <c r="E304" s="3"/>
      <c r="F304" s="3"/>
      <c r="G304" s="387"/>
      <c r="H304" s="387"/>
      <c r="I304" s="3"/>
      <c r="J304" s="3"/>
      <c r="K304" s="222"/>
      <c r="L304" s="3"/>
      <c r="M304" s="3"/>
      <c r="N304" s="3"/>
      <c r="O304" s="3"/>
      <c r="P304" s="3"/>
      <c r="Q304" s="3"/>
      <c r="R304" s="93"/>
      <c r="S304" s="3"/>
      <c r="T304" s="3"/>
      <c r="U304" s="3"/>
      <c r="V304" s="3"/>
      <c r="W304" s="3"/>
      <c r="X304" s="93"/>
      <c r="Y304" s="3"/>
      <c r="Z304" s="3"/>
      <c r="AA304" s="9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9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93"/>
      <c r="DY304" s="3"/>
      <c r="DZ304" s="3"/>
      <c r="EA304" s="3"/>
      <c r="EB304" s="3"/>
      <c r="EC304" s="3"/>
      <c r="ED304" s="3"/>
      <c r="EE304" s="3"/>
      <c r="EF304" s="3"/>
      <c r="EG304" s="3"/>
      <c r="EH304" s="93"/>
      <c r="EI304" s="3"/>
    </row>
    <row r="305" ht="14.25" customHeight="1">
      <c r="A305" s="3"/>
      <c r="B305" s="3"/>
      <c r="C305" s="3"/>
      <c r="D305" s="3"/>
      <c r="E305" s="3"/>
      <c r="F305" s="3"/>
      <c r="G305" s="387"/>
      <c r="H305" s="387"/>
      <c r="I305" s="3"/>
      <c r="J305" s="3"/>
      <c r="K305" s="222"/>
      <c r="L305" s="3"/>
      <c r="M305" s="3"/>
      <c r="N305" s="3"/>
      <c r="O305" s="3"/>
      <c r="P305" s="3"/>
      <c r="Q305" s="3"/>
      <c r="R305" s="93"/>
      <c r="S305" s="3"/>
      <c r="T305" s="3"/>
      <c r="U305" s="3"/>
      <c r="V305" s="3"/>
      <c r="W305" s="3"/>
      <c r="X305" s="93"/>
      <c r="Y305" s="3"/>
      <c r="Z305" s="3"/>
      <c r="AA305" s="9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9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93"/>
      <c r="DY305" s="3"/>
      <c r="DZ305" s="3"/>
      <c r="EA305" s="3"/>
      <c r="EB305" s="3"/>
      <c r="EC305" s="3"/>
      <c r="ED305" s="3"/>
      <c r="EE305" s="3"/>
      <c r="EF305" s="3"/>
      <c r="EG305" s="3"/>
      <c r="EH305" s="93"/>
      <c r="EI305" s="3"/>
    </row>
    <row r="306" ht="14.25" customHeight="1">
      <c r="A306" s="3"/>
      <c r="B306" s="3"/>
      <c r="C306" s="3"/>
      <c r="D306" s="3"/>
      <c r="E306" s="3"/>
      <c r="F306" s="3"/>
      <c r="G306" s="387"/>
      <c r="H306" s="387"/>
      <c r="I306" s="3"/>
      <c r="J306" s="3"/>
      <c r="K306" s="222"/>
      <c r="L306" s="3"/>
      <c r="M306" s="3"/>
      <c r="N306" s="3"/>
      <c r="O306" s="3"/>
      <c r="P306" s="3"/>
      <c r="Q306" s="3"/>
      <c r="R306" s="93"/>
      <c r="S306" s="3"/>
      <c r="T306" s="3"/>
      <c r="U306" s="3"/>
      <c r="V306" s="3"/>
      <c r="W306" s="3"/>
      <c r="X306" s="93"/>
      <c r="Y306" s="3"/>
      <c r="Z306" s="3"/>
      <c r="AA306" s="9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9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93"/>
      <c r="DY306" s="3"/>
      <c r="DZ306" s="3"/>
      <c r="EA306" s="3"/>
      <c r="EB306" s="3"/>
      <c r="EC306" s="3"/>
      <c r="ED306" s="3"/>
      <c r="EE306" s="3"/>
      <c r="EF306" s="3"/>
      <c r="EG306" s="3"/>
      <c r="EH306" s="93"/>
      <c r="EI306" s="3"/>
    </row>
    <row r="307" ht="14.25" customHeight="1">
      <c r="A307" s="3"/>
      <c r="B307" s="3"/>
      <c r="C307" s="3"/>
      <c r="D307" s="3"/>
      <c r="E307" s="3"/>
      <c r="F307" s="3"/>
      <c r="G307" s="387"/>
      <c r="H307" s="387"/>
      <c r="I307" s="3"/>
      <c r="J307" s="3"/>
      <c r="K307" s="222"/>
      <c r="L307" s="3"/>
      <c r="M307" s="3"/>
      <c r="N307" s="3"/>
      <c r="O307" s="3"/>
      <c r="P307" s="3"/>
      <c r="Q307" s="3"/>
      <c r="R307" s="93"/>
      <c r="S307" s="3"/>
      <c r="T307" s="3"/>
      <c r="U307" s="3"/>
      <c r="V307" s="3"/>
      <c r="W307" s="3"/>
      <c r="X307" s="93"/>
      <c r="Y307" s="3"/>
      <c r="Z307" s="3"/>
      <c r="AA307" s="9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9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93"/>
      <c r="DY307" s="3"/>
      <c r="DZ307" s="3"/>
      <c r="EA307" s="3"/>
      <c r="EB307" s="3"/>
      <c r="EC307" s="3"/>
      <c r="ED307" s="3"/>
      <c r="EE307" s="3"/>
      <c r="EF307" s="3"/>
      <c r="EG307" s="3"/>
      <c r="EH307" s="93"/>
      <c r="EI307" s="3"/>
    </row>
    <row r="308" ht="14.25" customHeight="1">
      <c r="A308" s="3"/>
      <c r="B308" s="3"/>
      <c r="C308" s="3"/>
      <c r="D308" s="3"/>
      <c r="E308" s="3"/>
      <c r="F308" s="3"/>
      <c r="G308" s="387"/>
      <c r="H308" s="387"/>
      <c r="I308" s="3"/>
      <c r="J308" s="3"/>
      <c r="K308" s="222"/>
      <c r="L308" s="3"/>
      <c r="M308" s="3"/>
      <c r="N308" s="3"/>
      <c r="O308" s="3"/>
      <c r="P308" s="3"/>
      <c r="Q308" s="3"/>
      <c r="R308" s="93"/>
      <c r="S308" s="3"/>
      <c r="T308" s="3"/>
      <c r="U308" s="3"/>
      <c r="V308" s="3"/>
      <c r="W308" s="3"/>
      <c r="X308" s="93"/>
      <c r="Y308" s="3"/>
      <c r="Z308" s="3"/>
      <c r="AA308" s="9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9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93"/>
      <c r="DY308" s="3"/>
      <c r="DZ308" s="3"/>
      <c r="EA308" s="3"/>
      <c r="EB308" s="3"/>
      <c r="EC308" s="3"/>
      <c r="ED308" s="3"/>
      <c r="EE308" s="3"/>
      <c r="EF308" s="3"/>
      <c r="EG308" s="3"/>
      <c r="EH308" s="93"/>
      <c r="EI308" s="3"/>
    </row>
    <row r="309" ht="14.25" customHeight="1">
      <c r="A309" s="3"/>
      <c r="B309" s="3"/>
      <c r="C309" s="3"/>
      <c r="D309" s="3"/>
      <c r="E309" s="3"/>
      <c r="F309" s="3"/>
      <c r="G309" s="387"/>
      <c r="H309" s="387"/>
      <c r="I309" s="3"/>
      <c r="J309" s="3"/>
      <c r="K309" s="222"/>
      <c r="L309" s="3"/>
      <c r="M309" s="3"/>
      <c r="N309" s="3"/>
      <c r="O309" s="3"/>
      <c r="P309" s="3"/>
      <c r="Q309" s="3"/>
      <c r="R309" s="93"/>
      <c r="S309" s="3"/>
      <c r="T309" s="3"/>
      <c r="U309" s="3"/>
      <c r="V309" s="3"/>
      <c r="W309" s="3"/>
      <c r="X309" s="93"/>
      <c r="Y309" s="3"/>
      <c r="Z309" s="3"/>
      <c r="AA309" s="9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9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93"/>
      <c r="DY309" s="3"/>
      <c r="DZ309" s="3"/>
      <c r="EA309" s="3"/>
      <c r="EB309" s="3"/>
      <c r="EC309" s="3"/>
      <c r="ED309" s="3"/>
      <c r="EE309" s="3"/>
      <c r="EF309" s="3"/>
      <c r="EG309" s="3"/>
      <c r="EH309" s="93"/>
      <c r="EI309" s="3"/>
    </row>
    <row r="310" ht="14.25" customHeight="1">
      <c r="A310" s="3"/>
      <c r="B310" s="3"/>
      <c r="C310" s="3"/>
      <c r="D310" s="3"/>
      <c r="E310" s="3"/>
      <c r="F310" s="3"/>
      <c r="G310" s="387"/>
      <c r="H310" s="387"/>
      <c r="I310" s="3"/>
      <c r="J310" s="3"/>
      <c r="K310" s="222"/>
      <c r="L310" s="3"/>
      <c r="M310" s="3"/>
      <c r="N310" s="3"/>
      <c r="O310" s="3"/>
      <c r="P310" s="3"/>
      <c r="Q310" s="3"/>
      <c r="R310" s="93"/>
      <c r="S310" s="3"/>
      <c r="T310" s="3"/>
      <c r="U310" s="3"/>
      <c r="V310" s="3"/>
      <c r="W310" s="3"/>
      <c r="X310" s="93"/>
      <c r="Y310" s="3"/>
      <c r="Z310" s="3"/>
      <c r="AA310" s="9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9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93"/>
      <c r="DY310" s="3"/>
      <c r="DZ310" s="3"/>
      <c r="EA310" s="3"/>
      <c r="EB310" s="3"/>
      <c r="EC310" s="3"/>
      <c r="ED310" s="3"/>
      <c r="EE310" s="3"/>
      <c r="EF310" s="3"/>
      <c r="EG310" s="3"/>
      <c r="EH310" s="93"/>
      <c r="EI310" s="3"/>
    </row>
    <row r="311" ht="14.25" customHeight="1">
      <c r="A311" s="3"/>
      <c r="B311" s="3"/>
      <c r="C311" s="3"/>
      <c r="D311" s="3"/>
      <c r="E311" s="3"/>
      <c r="F311" s="3"/>
      <c r="G311" s="387"/>
      <c r="H311" s="387"/>
      <c r="I311" s="3"/>
      <c r="J311" s="3"/>
      <c r="K311" s="222"/>
      <c r="L311" s="3"/>
      <c r="M311" s="3"/>
      <c r="N311" s="3"/>
      <c r="O311" s="3"/>
      <c r="P311" s="3"/>
      <c r="Q311" s="3"/>
      <c r="R311" s="93"/>
      <c r="S311" s="3"/>
      <c r="T311" s="3"/>
      <c r="U311" s="3"/>
      <c r="V311" s="3"/>
      <c r="W311" s="3"/>
      <c r="X311" s="93"/>
      <c r="Y311" s="3"/>
      <c r="Z311" s="3"/>
      <c r="AA311" s="9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9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93"/>
      <c r="DY311" s="3"/>
      <c r="DZ311" s="3"/>
      <c r="EA311" s="3"/>
      <c r="EB311" s="3"/>
      <c r="EC311" s="3"/>
      <c r="ED311" s="3"/>
      <c r="EE311" s="3"/>
      <c r="EF311" s="3"/>
      <c r="EG311" s="3"/>
      <c r="EH311" s="93"/>
      <c r="EI311" s="3"/>
    </row>
    <row r="312" ht="14.25" customHeight="1">
      <c r="A312" s="3"/>
      <c r="B312" s="3"/>
      <c r="C312" s="3"/>
      <c r="D312" s="3"/>
      <c r="E312" s="3"/>
      <c r="F312" s="3"/>
      <c r="G312" s="387"/>
      <c r="H312" s="387"/>
      <c r="I312" s="3"/>
      <c r="J312" s="3"/>
      <c r="K312" s="222"/>
      <c r="L312" s="3"/>
      <c r="M312" s="3"/>
      <c r="N312" s="3"/>
      <c r="O312" s="3"/>
      <c r="P312" s="3"/>
      <c r="Q312" s="3"/>
      <c r="R312" s="93"/>
      <c r="S312" s="3"/>
      <c r="T312" s="3"/>
      <c r="U312" s="3"/>
      <c r="V312" s="3"/>
      <c r="W312" s="3"/>
      <c r="X312" s="93"/>
      <c r="Y312" s="3"/>
      <c r="Z312" s="3"/>
      <c r="AA312" s="9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9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93"/>
      <c r="DY312" s="3"/>
      <c r="DZ312" s="3"/>
      <c r="EA312" s="3"/>
      <c r="EB312" s="3"/>
      <c r="EC312" s="3"/>
      <c r="ED312" s="3"/>
      <c r="EE312" s="3"/>
      <c r="EF312" s="3"/>
      <c r="EG312" s="3"/>
      <c r="EH312" s="93"/>
      <c r="EI312" s="3"/>
    </row>
    <row r="313" ht="14.25" customHeight="1">
      <c r="A313" s="3"/>
      <c r="B313" s="3"/>
      <c r="C313" s="3"/>
      <c r="D313" s="3"/>
      <c r="E313" s="3"/>
      <c r="F313" s="3"/>
      <c r="G313" s="387"/>
      <c r="H313" s="387"/>
      <c r="I313" s="3"/>
      <c r="J313" s="3"/>
      <c r="K313" s="222"/>
      <c r="L313" s="3"/>
      <c r="M313" s="3"/>
      <c r="N313" s="3"/>
      <c r="O313" s="3"/>
      <c r="P313" s="3"/>
      <c r="Q313" s="3"/>
      <c r="R313" s="93"/>
      <c r="S313" s="3"/>
      <c r="T313" s="3"/>
      <c r="U313" s="3"/>
      <c r="V313" s="3"/>
      <c r="W313" s="3"/>
      <c r="X313" s="93"/>
      <c r="Y313" s="3"/>
      <c r="Z313" s="3"/>
      <c r="AA313" s="9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9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93"/>
      <c r="DY313" s="3"/>
      <c r="DZ313" s="3"/>
      <c r="EA313" s="3"/>
      <c r="EB313" s="3"/>
      <c r="EC313" s="3"/>
      <c r="ED313" s="3"/>
      <c r="EE313" s="3"/>
      <c r="EF313" s="3"/>
      <c r="EG313" s="3"/>
      <c r="EH313" s="93"/>
      <c r="EI313" s="3"/>
    </row>
    <row r="314" ht="14.25" customHeight="1">
      <c r="A314" s="3"/>
      <c r="B314" s="3"/>
      <c r="C314" s="3"/>
      <c r="D314" s="3"/>
      <c r="E314" s="3"/>
      <c r="F314" s="3"/>
      <c r="G314" s="387"/>
      <c r="H314" s="387"/>
      <c r="I314" s="3"/>
      <c r="J314" s="3"/>
      <c r="K314" s="222"/>
      <c r="L314" s="3"/>
      <c r="M314" s="3"/>
      <c r="N314" s="3"/>
      <c r="O314" s="3"/>
      <c r="P314" s="3"/>
      <c r="Q314" s="3"/>
      <c r="R314" s="93"/>
      <c r="S314" s="3"/>
      <c r="T314" s="3"/>
      <c r="U314" s="3"/>
      <c r="V314" s="3"/>
      <c r="W314" s="3"/>
      <c r="X314" s="93"/>
      <c r="Y314" s="3"/>
      <c r="Z314" s="3"/>
      <c r="AA314" s="9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9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93"/>
      <c r="DY314" s="3"/>
      <c r="DZ314" s="3"/>
      <c r="EA314" s="3"/>
      <c r="EB314" s="3"/>
      <c r="EC314" s="3"/>
      <c r="ED314" s="3"/>
      <c r="EE314" s="3"/>
      <c r="EF314" s="3"/>
      <c r="EG314" s="3"/>
      <c r="EH314" s="93"/>
      <c r="EI314" s="3"/>
    </row>
    <row r="315" ht="14.25" customHeight="1">
      <c r="A315" s="3"/>
      <c r="B315" s="3"/>
      <c r="C315" s="3"/>
      <c r="D315" s="3"/>
      <c r="E315" s="3"/>
      <c r="F315" s="3"/>
      <c r="G315" s="387"/>
      <c r="H315" s="387"/>
      <c r="I315" s="3"/>
      <c r="J315" s="3"/>
      <c r="K315" s="222"/>
      <c r="L315" s="3"/>
      <c r="M315" s="3"/>
      <c r="N315" s="3"/>
      <c r="O315" s="3"/>
      <c r="P315" s="3"/>
      <c r="Q315" s="3"/>
      <c r="R315" s="93"/>
      <c r="S315" s="3"/>
      <c r="T315" s="3"/>
      <c r="U315" s="3"/>
      <c r="V315" s="3"/>
      <c r="W315" s="3"/>
      <c r="X315" s="93"/>
      <c r="Y315" s="3"/>
      <c r="Z315" s="3"/>
      <c r="AA315" s="9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9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93"/>
      <c r="DY315" s="3"/>
      <c r="DZ315" s="3"/>
      <c r="EA315" s="3"/>
      <c r="EB315" s="3"/>
      <c r="EC315" s="3"/>
      <c r="ED315" s="3"/>
      <c r="EE315" s="3"/>
      <c r="EF315" s="3"/>
      <c r="EG315" s="3"/>
      <c r="EH315" s="93"/>
      <c r="EI315" s="3"/>
    </row>
    <row r="316" ht="14.25" customHeight="1">
      <c r="A316" s="3"/>
      <c r="B316" s="3"/>
      <c r="C316" s="3"/>
      <c r="D316" s="3"/>
      <c r="E316" s="3"/>
      <c r="F316" s="3"/>
      <c r="G316" s="387"/>
      <c r="H316" s="387"/>
      <c r="I316" s="3"/>
      <c r="J316" s="3"/>
      <c r="K316" s="222"/>
      <c r="L316" s="3"/>
      <c r="M316" s="3"/>
      <c r="N316" s="3"/>
      <c r="O316" s="3"/>
      <c r="P316" s="3"/>
      <c r="Q316" s="3"/>
      <c r="R316" s="93"/>
      <c r="S316" s="3"/>
      <c r="T316" s="3"/>
      <c r="U316" s="3"/>
      <c r="V316" s="3"/>
      <c r="W316" s="3"/>
      <c r="X316" s="93"/>
      <c r="Y316" s="3"/>
      <c r="Z316" s="3"/>
      <c r="AA316" s="9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9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93"/>
      <c r="DY316" s="3"/>
      <c r="DZ316" s="3"/>
      <c r="EA316" s="3"/>
      <c r="EB316" s="3"/>
      <c r="EC316" s="3"/>
      <c r="ED316" s="3"/>
      <c r="EE316" s="3"/>
      <c r="EF316" s="3"/>
      <c r="EG316" s="3"/>
      <c r="EH316" s="93"/>
      <c r="EI316" s="3"/>
    </row>
    <row r="317" ht="14.25" customHeight="1">
      <c r="A317" s="3"/>
      <c r="B317" s="3"/>
      <c r="C317" s="3"/>
      <c r="D317" s="3"/>
      <c r="E317" s="3"/>
      <c r="F317" s="3"/>
      <c r="G317" s="387"/>
      <c r="H317" s="387"/>
      <c r="I317" s="3"/>
      <c r="J317" s="3"/>
      <c r="K317" s="222"/>
      <c r="L317" s="3"/>
      <c r="M317" s="3"/>
      <c r="N317" s="3"/>
      <c r="O317" s="3"/>
      <c r="P317" s="3"/>
      <c r="Q317" s="3"/>
      <c r="R317" s="93"/>
      <c r="S317" s="3"/>
      <c r="T317" s="3"/>
      <c r="U317" s="3"/>
      <c r="V317" s="3"/>
      <c r="W317" s="3"/>
      <c r="X317" s="93"/>
      <c r="Y317" s="3"/>
      <c r="Z317" s="3"/>
      <c r="AA317" s="9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9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93"/>
      <c r="DY317" s="3"/>
      <c r="DZ317" s="3"/>
      <c r="EA317" s="3"/>
      <c r="EB317" s="3"/>
      <c r="EC317" s="3"/>
      <c r="ED317" s="3"/>
      <c r="EE317" s="3"/>
      <c r="EF317" s="3"/>
      <c r="EG317" s="3"/>
      <c r="EH317" s="93"/>
      <c r="EI317" s="3"/>
    </row>
    <row r="318" ht="14.25" customHeight="1">
      <c r="A318" s="3"/>
      <c r="B318" s="3"/>
      <c r="C318" s="3"/>
      <c r="D318" s="3"/>
      <c r="E318" s="3"/>
      <c r="F318" s="3"/>
      <c r="G318" s="387"/>
      <c r="H318" s="387"/>
      <c r="I318" s="3"/>
      <c r="J318" s="3"/>
      <c r="K318" s="222"/>
      <c r="L318" s="3"/>
      <c r="M318" s="3"/>
      <c r="N318" s="3"/>
      <c r="O318" s="3"/>
      <c r="P318" s="3"/>
      <c r="Q318" s="3"/>
      <c r="R318" s="93"/>
      <c r="S318" s="3"/>
      <c r="T318" s="3"/>
      <c r="U318" s="3"/>
      <c r="V318" s="3"/>
      <c r="W318" s="3"/>
      <c r="X318" s="93"/>
      <c r="Y318" s="3"/>
      <c r="Z318" s="3"/>
      <c r="AA318" s="9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9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93"/>
      <c r="DY318" s="3"/>
      <c r="DZ318" s="3"/>
      <c r="EA318" s="3"/>
      <c r="EB318" s="3"/>
      <c r="EC318" s="3"/>
      <c r="ED318" s="3"/>
      <c r="EE318" s="3"/>
      <c r="EF318" s="3"/>
      <c r="EG318" s="3"/>
      <c r="EH318" s="93"/>
      <c r="EI318" s="3"/>
    </row>
    <row r="319" ht="14.25" customHeight="1">
      <c r="A319" s="3"/>
      <c r="B319" s="3"/>
      <c r="C319" s="3"/>
      <c r="D319" s="3"/>
      <c r="E319" s="3"/>
      <c r="F319" s="3"/>
      <c r="G319" s="387"/>
      <c r="H319" s="387"/>
      <c r="I319" s="3"/>
      <c r="J319" s="3"/>
      <c r="K319" s="222"/>
      <c r="L319" s="3"/>
      <c r="M319" s="3"/>
      <c r="N319" s="3"/>
      <c r="O319" s="3"/>
      <c r="P319" s="3"/>
      <c r="Q319" s="3"/>
      <c r="R319" s="93"/>
      <c r="S319" s="3"/>
      <c r="T319" s="3"/>
      <c r="U319" s="3"/>
      <c r="V319" s="3"/>
      <c r="W319" s="3"/>
      <c r="X319" s="93"/>
      <c r="Y319" s="3"/>
      <c r="Z319" s="3"/>
      <c r="AA319" s="9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9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93"/>
      <c r="DY319" s="3"/>
      <c r="DZ319" s="3"/>
      <c r="EA319" s="3"/>
      <c r="EB319" s="3"/>
      <c r="EC319" s="3"/>
      <c r="ED319" s="3"/>
      <c r="EE319" s="3"/>
      <c r="EF319" s="3"/>
      <c r="EG319" s="3"/>
      <c r="EH319" s="93"/>
      <c r="EI319" s="3"/>
    </row>
    <row r="320" ht="14.25" customHeight="1">
      <c r="A320" s="3"/>
      <c r="B320" s="3"/>
      <c r="C320" s="3"/>
      <c r="D320" s="3"/>
      <c r="E320" s="3"/>
      <c r="F320" s="3"/>
      <c r="G320" s="387"/>
      <c r="H320" s="387"/>
      <c r="I320" s="3"/>
      <c r="J320" s="3"/>
      <c r="K320" s="222"/>
      <c r="L320" s="3"/>
      <c r="M320" s="3"/>
      <c r="N320" s="3"/>
      <c r="O320" s="3"/>
      <c r="P320" s="3"/>
      <c r="Q320" s="3"/>
      <c r="R320" s="93"/>
      <c r="S320" s="3"/>
      <c r="T320" s="3"/>
      <c r="U320" s="3"/>
      <c r="V320" s="3"/>
      <c r="W320" s="3"/>
      <c r="X320" s="93"/>
      <c r="Y320" s="3"/>
      <c r="Z320" s="3"/>
      <c r="AA320" s="9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9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93"/>
      <c r="DY320" s="3"/>
      <c r="DZ320" s="3"/>
      <c r="EA320" s="3"/>
      <c r="EB320" s="3"/>
      <c r="EC320" s="3"/>
      <c r="ED320" s="3"/>
      <c r="EE320" s="3"/>
      <c r="EF320" s="3"/>
      <c r="EG320" s="3"/>
      <c r="EH320" s="93"/>
      <c r="EI320" s="3"/>
    </row>
    <row r="321" ht="14.25" customHeight="1">
      <c r="A321" s="3"/>
      <c r="B321" s="3"/>
      <c r="C321" s="3"/>
      <c r="D321" s="3"/>
      <c r="E321" s="3"/>
      <c r="F321" s="3"/>
      <c r="G321" s="387"/>
      <c r="H321" s="387"/>
      <c r="I321" s="3"/>
      <c r="J321" s="3"/>
      <c r="K321" s="222"/>
      <c r="L321" s="3"/>
      <c r="M321" s="3"/>
      <c r="N321" s="3"/>
      <c r="O321" s="3"/>
      <c r="P321" s="3"/>
      <c r="Q321" s="3"/>
      <c r="R321" s="93"/>
      <c r="S321" s="3"/>
      <c r="T321" s="3"/>
      <c r="U321" s="3"/>
      <c r="V321" s="3"/>
      <c r="W321" s="3"/>
      <c r="X321" s="93"/>
      <c r="Y321" s="3"/>
      <c r="Z321" s="3"/>
      <c r="AA321" s="9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9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93"/>
      <c r="DY321" s="3"/>
      <c r="DZ321" s="3"/>
      <c r="EA321" s="3"/>
      <c r="EB321" s="3"/>
      <c r="EC321" s="3"/>
      <c r="ED321" s="3"/>
      <c r="EE321" s="3"/>
      <c r="EF321" s="3"/>
      <c r="EG321" s="3"/>
      <c r="EH321" s="93"/>
      <c r="EI321" s="3"/>
    </row>
    <row r="322" ht="14.25" customHeight="1">
      <c r="A322" s="3"/>
      <c r="B322" s="3"/>
      <c r="C322" s="3"/>
      <c r="D322" s="3"/>
      <c r="E322" s="3"/>
      <c r="F322" s="3"/>
      <c r="G322" s="387"/>
      <c r="H322" s="387"/>
      <c r="I322" s="3"/>
      <c r="J322" s="3"/>
      <c r="K322" s="222"/>
      <c r="L322" s="3"/>
      <c r="M322" s="3"/>
      <c r="N322" s="3"/>
      <c r="O322" s="3"/>
      <c r="P322" s="3"/>
      <c r="Q322" s="3"/>
      <c r="R322" s="93"/>
      <c r="S322" s="3"/>
      <c r="T322" s="3"/>
      <c r="U322" s="3"/>
      <c r="V322" s="3"/>
      <c r="W322" s="3"/>
      <c r="X322" s="93"/>
      <c r="Y322" s="3"/>
      <c r="Z322" s="3"/>
      <c r="AA322" s="9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9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93"/>
      <c r="DY322" s="3"/>
      <c r="DZ322" s="3"/>
      <c r="EA322" s="3"/>
      <c r="EB322" s="3"/>
      <c r="EC322" s="3"/>
      <c r="ED322" s="3"/>
      <c r="EE322" s="3"/>
      <c r="EF322" s="3"/>
      <c r="EG322" s="3"/>
      <c r="EH322" s="93"/>
      <c r="EI322" s="3"/>
    </row>
    <row r="323" ht="14.25" customHeight="1">
      <c r="A323" s="3"/>
      <c r="B323" s="3"/>
      <c r="C323" s="3"/>
      <c r="D323" s="3"/>
      <c r="E323" s="3"/>
      <c r="F323" s="3"/>
      <c r="G323" s="387"/>
      <c r="H323" s="387"/>
      <c r="I323" s="3"/>
      <c r="J323" s="3"/>
      <c r="K323" s="222"/>
      <c r="L323" s="3"/>
      <c r="M323" s="3"/>
      <c r="N323" s="3"/>
      <c r="O323" s="3"/>
      <c r="P323" s="3"/>
      <c r="Q323" s="3"/>
      <c r="R323" s="93"/>
      <c r="S323" s="3"/>
      <c r="T323" s="3"/>
      <c r="U323" s="3"/>
      <c r="V323" s="3"/>
      <c r="W323" s="3"/>
      <c r="X323" s="93"/>
      <c r="Y323" s="3"/>
      <c r="Z323" s="3"/>
      <c r="AA323" s="9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9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93"/>
      <c r="DY323" s="3"/>
      <c r="DZ323" s="3"/>
      <c r="EA323" s="3"/>
      <c r="EB323" s="3"/>
      <c r="EC323" s="3"/>
      <c r="ED323" s="3"/>
      <c r="EE323" s="3"/>
      <c r="EF323" s="3"/>
      <c r="EG323" s="3"/>
      <c r="EH323" s="93"/>
      <c r="EI323" s="3"/>
    </row>
    <row r="324" ht="14.25" customHeight="1">
      <c r="A324" s="3"/>
      <c r="B324" s="3"/>
      <c r="C324" s="3"/>
      <c r="D324" s="3"/>
      <c r="E324" s="3"/>
      <c r="F324" s="3"/>
      <c r="G324" s="387"/>
      <c r="H324" s="387"/>
      <c r="I324" s="3"/>
      <c r="J324" s="3"/>
      <c r="K324" s="222"/>
      <c r="L324" s="3"/>
      <c r="M324" s="3"/>
      <c r="N324" s="3"/>
      <c r="O324" s="3"/>
      <c r="P324" s="3"/>
      <c r="Q324" s="3"/>
      <c r="R324" s="93"/>
      <c r="S324" s="3"/>
      <c r="T324" s="3"/>
      <c r="U324" s="3"/>
      <c r="V324" s="3"/>
      <c r="W324" s="3"/>
      <c r="X324" s="93"/>
      <c r="Y324" s="3"/>
      <c r="Z324" s="3"/>
      <c r="AA324" s="9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9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93"/>
      <c r="DY324" s="3"/>
      <c r="DZ324" s="3"/>
      <c r="EA324" s="3"/>
      <c r="EB324" s="3"/>
      <c r="EC324" s="3"/>
      <c r="ED324" s="3"/>
      <c r="EE324" s="3"/>
      <c r="EF324" s="3"/>
      <c r="EG324" s="3"/>
      <c r="EH324" s="93"/>
      <c r="EI324" s="3"/>
    </row>
    <row r="325" ht="14.25" customHeight="1">
      <c r="A325" s="3"/>
      <c r="B325" s="3"/>
      <c r="C325" s="3"/>
      <c r="D325" s="3"/>
      <c r="E325" s="3"/>
      <c r="F325" s="3"/>
      <c r="G325" s="387"/>
      <c r="H325" s="387"/>
      <c r="I325" s="3"/>
      <c r="J325" s="3"/>
      <c r="K325" s="222"/>
      <c r="L325" s="3"/>
      <c r="M325" s="3"/>
      <c r="N325" s="3"/>
      <c r="O325" s="3"/>
      <c r="P325" s="3"/>
      <c r="Q325" s="3"/>
      <c r="R325" s="93"/>
      <c r="S325" s="3"/>
      <c r="T325" s="3"/>
      <c r="U325" s="3"/>
      <c r="V325" s="3"/>
      <c r="W325" s="3"/>
      <c r="X325" s="93"/>
      <c r="Y325" s="3"/>
      <c r="Z325" s="3"/>
      <c r="AA325" s="9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9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93"/>
      <c r="DY325" s="3"/>
      <c r="DZ325" s="3"/>
      <c r="EA325" s="3"/>
      <c r="EB325" s="3"/>
      <c r="EC325" s="3"/>
      <c r="ED325" s="3"/>
      <c r="EE325" s="3"/>
      <c r="EF325" s="3"/>
      <c r="EG325" s="3"/>
      <c r="EH325" s="93"/>
      <c r="EI325" s="3"/>
    </row>
    <row r="326" ht="14.25" customHeight="1">
      <c r="A326" s="3"/>
      <c r="B326" s="3"/>
      <c r="C326" s="3"/>
      <c r="D326" s="3"/>
      <c r="E326" s="3"/>
      <c r="F326" s="3"/>
      <c r="G326" s="387"/>
      <c r="H326" s="387"/>
      <c r="I326" s="3"/>
      <c r="J326" s="3"/>
      <c r="K326" s="222"/>
      <c r="L326" s="3"/>
      <c r="M326" s="3"/>
      <c r="N326" s="3"/>
      <c r="O326" s="3"/>
      <c r="P326" s="3"/>
      <c r="Q326" s="3"/>
      <c r="R326" s="93"/>
      <c r="S326" s="3"/>
      <c r="T326" s="3"/>
      <c r="U326" s="3"/>
      <c r="V326" s="3"/>
      <c r="W326" s="3"/>
      <c r="X326" s="93"/>
      <c r="Y326" s="3"/>
      <c r="Z326" s="3"/>
      <c r="AA326" s="9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9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93"/>
      <c r="DY326" s="3"/>
      <c r="DZ326" s="3"/>
      <c r="EA326" s="3"/>
      <c r="EB326" s="3"/>
      <c r="EC326" s="3"/>
      <c r="ED326" s="3"/>
      <c r="EE326" s="3"/>
      <c r="EF326" s="3"/>
      <c r="EG326" s="3"/>
      <c r="EH326" s="93"/>
      <c r="EI326" s="3"/>
    </row>
    <row r="327" ht="14.25" customHeight="1">
      <c r="A327" s="3"/>
      <c r="B327" s="3"/>
      <c r="C327" s="3"/>
      <c r="D327" s="3"/>
      <c r="E327" s="3"/>
      <c r="F327" s="3"/>
      <c r="G327" s="387"/>
      <c r="H327" s="387"/>
      <c r="I327" s="3"/>
      <c r="J327" s="3"/>
      <c r="K327" s="222"/>
      <c r="L327" s="3"/>
      <c r="M327" s="3"/>
      <c r="N327" s="3"/>
      <c r="O327" s="3"/>
      <c r="P327" s="3"/>
      <c r="Q327" s="3"/>
      <c r="R327" s="93"/>
      <c r="S327" s="3"/>
      <c r="T327" s="3"/>
      <c r="U327" s="3"/>
      <c r="V327" s="3"/>
      <c r="W327" s="3"/>
      <c r="X327" s="93"/>
      <c r="Y327" s="3"/>
      <c r="Z327" s="3"/>
      <c r="AA327" s="9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9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93"/>
      <c r="DY327" s="3"/>
      <c r="DZ327" s="3"/>
      <c r="EA327" s="3"/>
      <c r="EB327" s="3"/>
      <c r="EC327" s="3"/>
      <c r="ED327" s="3"/>
      <c r="EE327" s="3"/>
      <c r="EF327" s="3"/>
      <c r="EG327" s="3"/>
      <c r="EH327" s="93"/>
      <c r="EI327" s="3"/>
    </row>
    <row r="328" ht="14.25" customHeight="1">
      <c r="A328" s="3"/>
      <c r="B328" s="3"/>
      <c r="C328" s="3"/>
      <c r="D328" s="3"/>
      <c r="E328" s="3"/>
      <c r="F328" s="3"/>
      <c r="G328" s="387"/>
      <c r="H328" s="387"/>
      <c r="I328" s="3"/>
      <c r="J328" s="3"/>
      <c r="K328" s="222"/>
      <c r="L328" s="3"/>
      <c r="M328" s="3"/>
      <c r="N328" s="3"/>
      <c r="O328" s="3"/>
      <c r="P328" s="3"/>
      <c r="Q328" s="3"/>
      <c r="R328" s="93"/>
      <c r="S328" s="3"/>
      <c r="T328" s="3"/>
      <c r="U328" s="3"/>
      <c r="V328" s="3"/>
      <c r="W328" s="3"/>
      <c r="X328" s="93"/>
      <c r="Y328" s="3"/>
      <c r="Z328" s="3"/>
      <c r="AA328" s="9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9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93"/>
      <c r="DY328" s="3"/>
      <c r="DZ328" s="3"/>
      <c r="EA328" s="3"/>
      <c r="EB328" s="3"/>
      <c r="EC328" s="3"/>
      <c r="ED328" s="3"/>
      <c r="EE328" s="3"/>
      <c r="EF328" s="3"/>
      <c r="EG328" s="3"/>
      <c r="EH328" s="93"/>
      <c r="EI328" s="3"/>
    </row>
    <row r="329" ht="14.25" customHeight="1">
      <c r="A329" s="3"/>
      <c r="B329" s="3"/>
      <c r="C329" s="3"/>
      <c r="D329" s="3"/>
      <c r="E329" s="3"/>
      <c r="F329" s="3"/>
      <c r="G329" s="387"/>
      <c r="H329" s="387"/>
      <c r="I329" s="3"/>
      <c r="J329" s="3"/>
      <c r="K329" s="222"/>
      <c r="L329" s="3"/>
      <c r="M329" s="3"/>
      <c r="N329" s="3"/>
      <c r="O329" s="3"/>
      <c r="P329" s="3"/>
      <c r="Q329" s="3"/>
      <c r="R329" s="93"/>
      <c r="S329" s="3"/>
      <c r="T329" s="3"/>
      <c r="U329" s="3"/>
      <c r="V329" s="3"/>
      <c r="W329" s="3"/>
      <c r="X329" s="93"/>
      <c r="Y329" s="3"/>
      <c r="Z329" s="3"/>
      <c r="AA329" s="9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9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93"/>
      <c r="DY329" s="3"/>
      <c r="DZ329" s="3"/>
      <c r="EA329" s="3"/>
      <c r="EB329" s="3"/>
      <c r="EC329" s="3"/>
      <c r="ED329" s="3"/>
      <c r="EE329" s="3"/>
      <c r="EF329" s="3"/>
      <c r="EG329" s="3"/>
      <c r="EH329" s="93"/>
      <c r="EI329" s="3"/>
    </row>
    <row r="330" ht="14.25" customHeight="1">
      <c r="A330" s="3"/>
      <c r="B330" s="3"/>
      <c r="C330" s="3"/>
      <c r="D330" s="3"/>
      <c r="E330" s="3"/>
      <c r="F330" s="3"/>
      <c r="G330" s="387"/>
      <c r="H330" s="387"/>
      <c r="I330" s="3"/>
      <c r="J330" s="3"/>
      <c r="K330" s="222"/>
      <c r="L330" s="3"/>
      <c r="M330" s="3"/>
      <c r="N330" s="3"/>
      <c r="O330" s="3"/>
      <c r="P330" s="3"/>
      <c r="Q330" s="3"/>
      <c r="R330" s="93"/>
      <c r="S330" s="3"/>
      <c r="T330" s="3"/>
      <c r="U330" s="3"/>
      <c r="V330" s="3"/>
      <c r="W330" s="3"/>
      <c r="X330" s="93"/>
      <c r="Y330" s="3"/>
      <c r="Z330" s="3"/>
      <c r="AA330" s="9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9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93"/>
      <c r="DY330" s="3"/>
      <c r="DZ330" s="3"/>
      <c r="EA330" s="3"/>
      <c r="EB330" s="3"/>
      <c r="EC330" s="3"/>
      <c r="ED330" s="3"/>
      <c r="EE330" s="3"/>
      <c r="EF330" s="3"/>
      <c r="EG330" s="3"/>
      <c r="EH330" s="93"/>
      <c r="EI330" s="3"/>
    </row>
    <row r="331" ht="14.25" customHeight="1">
      <c r="A331" s="3"/>
      <c r="B331" s="3"/>
      <c r="C331" s="3"/>
      <c r="D331" s="3"/>
      <c r="E331" s="3"/>
      <c r="F331" s="3"/>
      <c r="G331" s="387"/>
      <c r="H331" s="387"/>
      <c r="I331" s="3"/>
      <c r="J331" s="3"/>
      <c r="K331" s="222"/>
      <c r="L331" s="3"/>
      <c r="M331" s="3"/>
      <c r="N331" s="3"/>
      <c r="O331" s="3"/>
      <c r="P331" s="3"/>
      <c r="Q331" s="3"/>
      <c r="R331" s="93"/>
      <c r="S331" s="3"/>
      <c r="T331" s="3"/>
      <c r="U331" s="3"/>
      <c r="V331" s="3"/>
      <c r="W331" s="3"/>
      <c r="X331" s="93"/>
      <c r="Y331" s="3"/>
      <c r="Z331" s="3"/>
      <c r="AA331" s="9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9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93"/>
      <c r="DY331" s="3"/>
      <c r="DZ331" s="3"/>
      <c r="EA331" s="3"/>
      <c r="EB331" s="3"/>
      <c r="EC331" s="3"/>
      <c r="ED331" s="3"/>
      <c r="EE331" s="3"/>
      <c r="EF331" s="3"/>
      <c r="EG331" s="3"/>
      <c r="EH331" s="93"/>
      <c r="EI331" s="3"/>
    </row>
    <row r="332" ht="14.25" customHeight="1">
      <c r="A332" s="3"/>
      <c r="B332" s="3"/>
      <c r="C332" s="3"/>
      <c r="D332" s="3"/>
      <c r="E332" s="3"/>
      <c r="F332" s="3"/>
      <c r="G332" s="387"/>
      <c r="H332" s="387"/>
      <c r="I332" s="3"/>
      <c r="J332" s="3"/>
      <c r="K332" s="222"/>
      <c r="L332" s="3"/>
      <c r="M332" s="3"/>
      <c r="N332" s="3"/>
      <c r="O332" s="3"/>
      <c r="P332" s="3"/>
      <c r="Q332" s="3"/>
      <c r="R332" s="93"/>
      <c r="S332" s="3"/>
      <c r="T332" s="3"/>
      <c r="U332" s="3"/>
      <c r="V332" s="3"/>
      <c r="W332" s="3"/>
      <c r="X332" s="93"/>
      <c r="Y332" s="3"/>
      <c r="Z332" s="3"/>
      <c r="AA332" s="9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9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93"/>
      <c r="DY332" s="3"/>
      <c r="DZ332" s="3"/>
      <c r="EA332" s="3"/>
      <c r="EB332" s="3"/>
      <c r="EC332" s="3"/>
      <c r="ED332" s="3"/>
      <c r="EE332" s="3"/>
      <c r="EF332" s="3"/>
      <c r="EG332" s="3"/>
      <c r="EH332" s="93"/>
      <c r="EI332" s="3"/>
    </row>
    <row r="333" ht="14.25" customHeight="1">
      <c r="A333" s="3"/>
      <c r="B333" s="3"/>
      <c r="C333" s="3"/>
      <c r="D333" s="3"/>
      <c r="E333" s="3"/>
      <c r="F333" s="3"/>
      <c r="G333" s="387"/>
      <c r="H333" s="387"/>
      <c r="I333" s="3"/>
      <c r="J333" s="3"/>
      <c r="K333" s="222"/>
      <c r="L333" s="3"/>
      <c r="M333" s="3"/>
      <c r="N333" s="3"/>
      <c r="O333" s="3"/>
      <c r="P333" s="3"/>
      <c r="Q333" s="3"/>
      <c r="R333" s="93"/>
      <c r="S333" s="3"/>
      <c r="T333" s="3"/>
      <c r="U333" s="3"/>
      <c r="V333" s="3"/>
      <c r="W333" s="3"/>
      <c r="X333" s="93"/>
      <c r="Y333" s="3"/>
      <c r="Z333" s="3"/>
      <c r="AA333" s="9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9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93"/>
      <c r="DY333" s="3"/>
      <c r="DZ333" s="3"/>
      <c r="EA333" s="3"/>
      <c r="EB333" s="3"/>
      <c r="EC333" s="3"/>
      <c r="ED333" s="3"/>
      <c r="EE333" s="3"/>
      <c r="EF333" s="3"/>
      <c r="EG333" s="3"/>
      <c r="EH333" s="93"/>
      <c r="EI333" s="3"/>
    </row>
    <row r="334" ht="14.25" customHeight="1">
      <c r="A334" s="3"/>
      <c r="B334" s="3"/>
      <c r="C334" s="3"/>
      <c r="D334" s="3"/>
      <c r="E334" s="3"/>
      <c r="F334" s="3"/>
      <c r="G334" s="387"/>
      <c r="H334" s="387"/>
      <c r="I334" s="3"/>
      <c r="J334" s="3"/>
      <c r="K334" s="222"/>
      <c r="L334" s="3"/>
      <c r="M334" s="3"/>
      <c r="N334" s="3"/>
      <c r="O334" s="3"/>
      <c r="P334" s="3"/>
      <c r="Q334" s="3"/>
      <c r="R334" s="93"/>
      <c r="S334" s="3"/>
      <c r="T334" s="3"/>
      <c r="U334" s="3"/>
      <c r="V334" s="3"/>
      <c r="W334" s="3"/>
      <c r="X334" s="93"/>
      <c r="Y334" s="3"/>
      <c r="Z334" s="3"/>
      <c r="AA334" s="9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9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93"/>
      <c r="DY334" s="3"/>
      <c r="DZ334" s="3"/>
      <c r="EA334" s="3"/>
      <c r="EB334" s="3"/>
      <c r="EC334" s="3"/>
      <c r="ED334" s="3"/>
      <c r="EE334" s="3"/>
      <c r="EF334" s="3"/>
      <c r="EG334" s="3"/>
      <c r="EH334" s="93"/>
      <c r="EI334" s="3"/>
    </row>
    <row r="335" ht="14.25" customHeight="1">
      <c r="A335" s="3"/>
      <c r="B335" s="3"/>
      <c r="C335" s="3"/>
      <c r="D335" s="3"/>
      <c r="E335" s="3"/>
      <c r="F335" s="3"/>
      <c r="G335" s="387"/>
      <c r="H335" s="387"/>
      <c r="I335" s="3"/>
      <c r="J335" s="3"/>
      <c r="K335" s="222"/>
      <c r="L335" s="3"/>
      <c r="M335" s="3"/>
      <c r="N335" s="3"/>
      <c r="O335" s="3"/>
      <c r="P335" s="3"/>
      <c r="Q335" s="3"/>
      <c r="R335" s="93"/>
      <c r="S335" s="3"/>
      <c r="T335" s="3"/>
      <c r="U335" s="3"/>
      <c r="V335" s="3"/>
      <c r="W335" s="3"/>
      <c r="X335" s="93"/>
      <c r="Y335" s="3"/>
      <c r="Z335" s="3"/>
      <c r="AA335" s="9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9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93"/>
      <c r="DY335" s="3"/>
      <c r="DZ335" s="3"/>
      <c r="EA335" s="3"/>
      <c r="EB335" s="3"/>
      <c r="EC335" s="3"/>
      <c r="ED335" s="3"/>
      <c r="EE335" s="3"/>
      <c r="EF335" s="3"/>
      <c r="EG335" s="3"/>
      <c r="EH335" s="93"/>
      <c r="EI335" s="3"/>
    </row>
    <row r="336" ht="14.25" customHeight="1">
      <c r="A336" s="3"/>
      <c r="B336" s="3"/>
      <c r="C336" s="3"/>
      <c r="D336" s="3"/>
      <c r="E336" s="3"/>
      <c r="F336" s="3"/>
      <c r="G336" s="387"/>
      <c r="H336" s="387"/>
      <c r="I336" s="3"/>
      <c r="J336" s="3"/>
      <c r="K336" s="222"/>
      <c r="L336" s="3"/>
      <c r="M336" s="3"/>
      <c r="N336" s="3"/>
      <c r="O336" s="3"/>
      <c r="P336" s="3"/>
      <c r="Q336" s="3"/>
      <c r="R336" s="93"/>
      <c r="S336" s="3"/>
      <c r="T336" s="3"/>
      <c r="U336" s="3"/>
      <c r="V336" s="3"/>
      <c r="W336" s="3"/>
      <c r="X336" s="93"/>
      <c r="Y336" s="3"/>
      <c r="Z336" s="3"/>
      <c r="AA336" s="9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9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93"/>
      <c r="DY336" s="3"/>
      <c r="DZ336" s="3"/>
      <c r="EA336" s="3"/>
      <c r="EB336" s="3"/>
      <c r="EC336" s="3"/>
      <c r="ED336" s="3"/>
      <c r="EE336" s="3"/>
      <c r="EF336" s="3"/>
      <c r="EG336" s="3"/>
      <c r="EH336" s="93"/>
      <c r="EI336" s="3"/>
    </row>
    <row r="337" ht="14.25" customHeight="1">
      <c r="A337" s="3"/>
      <c r="B337" s="3"/>
      <c r="C337" s="3"/>
      <c r="D337" s="3"/>
      <c r="E337" s="3"/>
      <c r="F337" s="3"/>
      <c r="G337" s="387"/>
      <c r="H337" s="387"/>
      <c r="I337" s="3"/>
      <c r="J337" s="3"/>
      <c r="K337" s="222"/>
      <c r="L337" s="3"/>
      <c r="M337" s="3"/>
      <c r="N337" s="3"/>
      <c r="O337" s="3"/>
      <c r="P337" s="3"/>
      <c r="Q337" s="3"/>
      <c r="R337" s="93"/>
      <c r="S337" s="3"/>
      <c r="T337" s="3"/>
      <c r="U337" s="3"/>
      <c r="V337" s="3"/>
      <c r="W337" s="3"/>
      <c r="X337" s="93"/>
      <c r="Y337" s="3"/>
      <c r="Z337" s="3"/>
      <c r="AA337" s="9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9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93"/>
      <c r="DY337" s="3"/>
      <c r="DZ337" s="3"/>
      <c r="EA337" s="3"/>
      <c r="EB337" s="3"/>
      <c r="EC337" s="3"/>
      <c r="ED337" s="3"/>
      <c r="EE337" s="3"/>
      <c r="EF337" s="3"/>
      <c r="EG337" s="3"/>
      <c r="EH337" s="93"/>
      <c r="EI337" s="3"/>
    </row>
    <row r="338" ht="14.25" customHeight="1">
      <c r="A338" s="3"/>
      <c r="B338" s="3"/>
      <c r="C338" s="3"/>
      <c r="D338" s="3"/>
      <c r="E338" s="3"/>
      <c r="F338" s="3"/>
      <c r="G338" s="387"/>
      <c r="H338" s="387"/>
      <c r="I338" s="3"/>
      <c r="J338" s="3"/>
      <c r="K338" s="222"/>
      <c r="L338" s="3"/>
      <c r="M338" s="3"/>
      <c r="N338" s="3"/>
      <c r="O338" s="3"/>
      <c r="P338" s="3"/>
      <c r="Q338" s="3"/>
      <c r="R338" s="93"/>
      <c r="S338" s="3"/>
      <c r="T338" s="3"/>
      <c r="U338" s="3"/>
      <c r="V338" s="3"/>
      <c r="W338" s="3"/>
      <c r="X338" s="93"/>
      <c r="Y338" s="3"/>
      <c r="Z338" s="3"/>
      <c r="AA338" s="9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9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93"/>
      <c r="DY338" s="3"/>
      <c r="DZ338" s="3"/>
      <c r="EA338" s="3"/>
      <c r="EB338" s="3"/>
      <c r="EC338" s="3"/>
      <c r="ED338" s="3"/>
      <c r="EE338" s="3"/>
      <c r="EF338" s="3"/>
      <c r="EG338" s="3"/>
      <c r="EH338" s="93"/>
      <c r="EI338" s="3"/>
    </row>
    <row r="339" ht="14.25" customHeight="1">
      <c r="A339" s="3"/>
      <c r="B339" s="3"/>
      <c r="C339" s="3"/>
      <c r="D339" s="3"/>
      <c r="E339" s="3"/>
      <c r="F339" s="3"/>
      <c r="G339" s="387"/>
      <c r="H339" s="387"/>
      <c r="I339" s="3"/>
      <c r="J339" s="3"/>
      <c r="K339" s="222"/>
      <c r="L339" s="3"/>
      <c r="M339" s="3"/>
      <c r="N339" s="3"/>
      <c r="O339" s="3"/>
      <c r="P339" s="3"/>
      <c r="Q339" s="3"/>
      <c r="R339" s="93"/>
      <c r="S339" s="3"/>
      <c r="T339" s="3"/>
      <c r="U339" s="3"/>
      <c r="V339" s="3"/>
      <c r="W339" s="3"/>
      <c r="X339" s="93"/>
      <c r="Y339" s="3"/>
      <c r="Z339" s="3"/>
      <c r="AA339" s="9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9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93"/>
      <c r="DY339" s="3"/>
      <c r="DZ339" s="3"/>
      <c r="EA339" s="3"/>
      <c r="EB339" s="3"/>
      <c r="EC339" s="3"/>
      <c r="ED339" s="3"/>
      <c r="EE339" s="3"/>
      <c r="EF339" s="3"/>
      <c r="EG339" s="3"/>
      <c r="EH339" s="93"/>
      <c r="EI339" s="3"/>
    </row>
    <row r="340" ht="14.25" customHeight="1">
      <c r="A340" s="3"/>
      <c r="B340" s="3"/>
      <c r="C340" s="3"/>
      <c r="D340" s="3"/>
      <c r="E340" s="3"/>
      <c r="F340" s="3"/>
      <c r="G340" s="387"/>
      <c r="H340" s="387"/>
      <c r="I340" s="3"/>
      <c r="J340" s="3"/>
      <c r="K340" s="222"/>
      <c r="L340" s="3"/>
      <c r="M340" s="3"/>
      <c r="N340" s="3"/>
      <c r="O340" s="3"/>
      <c r="P340" s="3"/>
      <c r="Q340" s="3"/>
      <c r="R340" s="93"/>
      <c r="S340" s="3"/>
      <c r="T340" s="3"/>
      <c r="U340" s="3"/>
      <c r="V340" s="3"/>
      <c r="W340" s="3"/>
      <c r="X340" s="93"/>
      <c r="Y340" s="3"/>
      <c r="Z340" s="3"/>
      <c r="AA340" s="9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9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93"/>
      <c r="DY340" s="3"/>
      <c r="DZ340" s="3"/>
      <c r="EA340" s="3"/>
      <c r="EB340" s="3"/>
      <c r="EC340" s="3"/>
      <c r="ED340" s="3"/>
      <c r="EE340" s="3"/>
      <c r="EF340" s="3"/>
      <c r="EG340" s="3"/>
      <c r="EH340" s="93"/>
      <c r="EI340" s="3"/>
    </row>
    <row r="341" ht="14.25" customHeight="1">
      <c r="A341" s="3"/>
      <c r="B341" s="3"/>
      <c r="C341" s="3"/>
      <c r="D341" s="3"/>
      <c r="E341" s="3"/>
      <c r="F341" s="3"/>
      <c r="G341" s="387"/>
      <c r="H341" s="387"/>
      <c r="I341" s="3"/>
      <c r="J341" s="3"/>
      <c r="K341" s="222"/>
      <c r="L341" s="3"/>
      <c r="M341" s="3"/>
      <c r="N341" s="3"/>
      <c r="O341" s="3"/>
      <c r="P341" s="3"/>
      <c r="Q341" s="3"/>
      <c r="R341" s="93"/>
      <c r="S341" s="3"/>
      <c r="T341" s="3"/>
      <c r="U341" s="3"/>
      <c r="V341" s="3"/>
      <c r="W341" s="3"/>
      <c r="X341" s="93"/>
      <c r="Y341" s="3"/>
      <c r="Z341" s="3"/>
      <c r="AA341" s="9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9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93"/>
      <c r="DY341" s="3"/>
      <c r="DZ341" s="3"/>
      <c r="EA341" s="3"/>
      <c r="EB341" s="3"/>
      <c r="EC341" s="3"/>
      <c r="ED341" s="3"/>
      <c r="EE341" s="3"/>
      <c r="EF341" s="3"/>
      <c r="EG341" s="3"/>
      <c r="EH341" s="93"/>
      <c r="EI341" s="3"/>
    </row>
    <row r="342" ht="14.25" customHeight="1">
      <c r="A342" s="3"/>
      <c r="B342" s="3"/>
      <c r="C342" s="3"/>
      <c r="D342" s="3"/>
      <c r="E342" s="3"/>
      <c r="F342" s="3"/>
      <c r="G342" s="387"/>
      <c r="H342" s="387"/>
      <c r="I342" s="3"/>
      <c r="J342" s="3"/>
      <c r="K342" s="222"/>
      <c r="L342" s="3"/>
      <c r="M342" s="3"/>
      <c r="N342" s="3"/>
      <c r="O342" s="3"/>
      <c r="P342" s="3"/>
      <c r="Q342" s="3"/>
      <c r="R342" s="93"/>
      <c r="S342" s="3"/>
      <c r="T342" s="3"/>
      <c r="U342" s="3"/>
      <c r="V342" s="3"/>
      <c r="W342" s="3"/>
      <c r="X342" s="93"/>
      <c r="Y342" s="3"/>
      <c r="Z342" s="3"/>
      <c r="AA342" s="9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9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93"/>
      <c r="DY342" s="3"/>
      <c r="DZ342" s="3"/>
      <c r="EA342" s="3"/>
      <c r="EB342" s="3"/>
      <c r="EC342" s="3"/>
      <c r="ED342" s="3"/>
      <c r="EE342" s="3"/>
      <c r="EF342" s="3"/>
      <c r="EG342" s="3"/>
      <c r="EH342" s="93"/>
      <c r="EI342" s="3"/>
    </row>
    <row r="343" ht="14.25" customHeight="1">
      <c r="A343" s="3"/>
      <c r="B343" s="3"/>
      <c r="C343" s="3"/>
      <c r="D343" s="3"/>
      <c r="E343" s="3"/>
      <c r="F343" s="3"/>
      <c r="G343" s="387"/>
      <c r="H343" s="387"/>
      <c r="I343" s="3"/>
      <c r="J343" s="3"/>
      <c r="K343" s="222"/>
      <c r="L343" s="3"/>
      <c r="M343" s="3"/>
      <c r="N343" s="3"/>
      <c r="O343" s="3"/>
      <c r="P343" s="3"/>
      <c r="Q343" s="3"/>
      <c r="R343" s="93"/>
      <c r="S343" s="3"/>
      <c r="T343" s="3"/>
      <c r="U343" s="3"/>
      <c r="V343" s="3"/>
      <c r="W343" s="3"/>
      <c r="X343" s="93"/>
      <c r="Y343" s="3"/>
      <c r="Z343" s="3"/>
      <c r="AA343" s="9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9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93"/>
      <c r="DY343" s="3"/>
      <c r="DZ343" s="3"/>
      <c r="EA343" s="3"/>
      <c r="EB343" s="3"/>
      <c r="EC343" s="3"/>
      <c r="ED343" s="3"/>
      <c r="EE343" s="3"/>
      <c r="EF343" s="3"/>
      <c r="EG343" s="3"/>
      <c r="EH343" s="93"/>
      <c r="EI343" s="3"/>
    </row>
    <row r="344" ht="14.25" customHeight="1">
      <c r="A344" s="3"/>
      <c r="B344" s="3"/>
      <c r="C344" s="3"/>
      <c r="D344" s="3"/>
      <c r="E344" s="3"/>
      <c r="F344" s="3"/>
      <c r="G344" s="387"/>
      <c r="H344" s="387"/>
      <c r="I344" s="3"/>
      <c r="J344" s="3"/>
      <c r="K344" s="222"/>
      <c r="L344" s="3"/>
      <c r="M344" s="3"/>
      <c r="N344" s="3"/>
      <c r="O344" s="3"/>
      <c r="P344" s="3"/>
      <c r="Q344" s="3"/>
      <c r="R344" s="93"/>
      <c r="S344" s="3"/>
      <c r="T344" s="3"/>
      <c r="U344" s="3"/>
      <c r="V344" s="3"/>
      <c r="W344" s="3"/>
      <c r="X344" s="93"/>
      <c r="Y344" s="3"/>
      <c r="Z344" s="3"/>
      <c r="AA344" s="9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9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93"/>
      <c r="DY344" s="3"/>
      <c r="DZ344" s="3"/>
      <c r="EA344" s="3"/>
      <c r="EB344" s="3"/>
      <c r="EC344" s="3"/>
      <c r="ED344" s="3"/>
      <c r="EE344" s="3"/>
      <c r="EF344" s="3"/>
      <c r="EG344" s="3"/>
      <c r="EH344" s="93"/>
      <c r="EI344" s="3"/>
    </row>
    <row r="345" ht="14.25" customHeight="1">
      <c r="A345" s="3"/>
      <c r="B345" s="3"/>
      <c r="C345" s="3"/>
      <c r="D345" s="3"/>
      <c r="E345" s="3"/>
      <c r="F345" s="3"/>
      <c r="G345" s="387"/>
      <c r="H345" s="387"/>
      <c r="I345" s="3"/>
      <c r="J345" s="3"/>
      <c r="K345" s="222"/>
      <c r="L345" s="3"/>
      <c r="M345" s="3"/>
      <c r="N345" s="3"/>
      <c r="O345" s="3"/>
      <c r="P345" s="3"/>
      <c r="Q345" s="3"/>
      <c r="R345" s="93"/>
      <c r="S345" s="3"/>
      <c r="T345" s="3"/>
      <c r="U345" s="3"/>
      <c r="V345" s="3"/>
      <c r="W345" s="3"/>
      <c r="X345" s="93"/>
      <c r="Y345" s="3"/>
      <c r="Z345" s="3"/>
      <c r="AA345" s="9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9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93"/>
      <c r="DY345" s="3"/>
      <c r="DZ345" s="3"/>
      <c r="EA345" s="3"/>
      <c r="EB345" s="3"/>
      <c r="EC345" s="3"/>
      <c r="ED345" s="3"/>
      <c r="EE345" s="3"/>
      <c r="EF345" s="3"/>
      <c r="EG345" s="3"/>
      <c r="EH345" s="93"/>
      <c r="EI345" s="3"/>
    </row>
  </sheetData>
  <mergeCells count="84">
    <mergeCell ref="M3:M6"/>
    <mergeCell ref="O3:O6"/>
    <mergeCell ref="P5:P6"/>
    <mergeCell ref="Q5:Q6"/>
    <mergeCell ref="U4:W4"/>
    <mergeCell ref="X4:Z4"/>
    <mergeCell ref="R5:T5"/>
    <mergeCell ref="U5:W5"/>
    <mergeCell ref="X5:Z5"/>
    <mergeCell ref="AA4:AC4"/>
    <mergeCell ref="AD4:AF4"/>
    <mergeCell ref="AD5:AF5"/>
    <mergeCell ref="AG4:AI4"/>
    <mergeCell ref="AJ4:AL4"/>
    <mergeCell ref="AM4:AO4"/>
    <mergeCell ref="AP4:AR4"/>
    <mergeCell ref="AP5:AR5"/>
    <mergeCell ref="AS4:AU4"/>
    <mergeCell ref="AV4:AX4"/>
    <mergeCell ref="AS5:AU5"/>
    <mergeCell ref="AV5:AX5"/>
    <mergeCell ref="A132:C132"/>
    <mergeCell ref="C140:M140"/>
    <mergeCell ref="J3:K4"/>
    <mergeCell ref="L3:L6"/>
    <mergeCell ref="J5:J6"/>
    <mergeCell ref="K5:K6"/>
    <mergeCell ref="B31:C31"/>
    <mergeCell ref="B87:C87"/>
    <mergeCell ref="B92:C92"/>
    <mergeCell ref="AY4:BA4"/>
    <mergeCell ref="BB4:BD4"/>
    <mergeCell ref="BE4:BG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CO4:CQ4"/>
    <mergeCell ref="CR4:CT4"/>
    <mergeCell ref="CU4:CW4"/>
    <mergeCell ref="CX4:CZ4"/>
    <mergeCell ref="DA4:DC4"/>
    <mergeCell ref="DD4:DF4"/>
    <mergeCell ref="DG4:DI4"/>
    <mergeCell ref="DJ4:DL4"/>
    <mergeCell ref="DM4:DO4"/>
    <mergeCell ref="DT4:DV4"/>
    <mergeCell ref="DY4:EA4"/>
    <mergeCell ref="EB4:ED4"/>
    <mergeCell ref="DY5:EA5"/>
    <mergeCell ref="EB5:ED5"/>
    <mergeCell ref="D5:D6"/>
    <mergeCell ref="E5:E6"/>
    <mergeCell ref="BK5:BM5"/>
    <mergeCell ref="DA5:DC5"/>
    <mergeCell ref="A1:ED1"/>
    <mergeCell ref="A3:A6"/>
    <mergeCell ref="B3:C6"/>
    <mergeCell ref="D3:E4"/>
    <mergeCell ref="F3:F6"/>
    <mergeCell ref="I3:I6"/>
    <mergeCell ref="P3:EI3"/>
    <mergeCell ref="EI5:EI6"/>
    <mergeCell ref="G3:H4"/>
    <mergeCell ref="R4:T4"/>
    <mergeCell ref="G5:G6"/>
    <mergeCell ref="H5:H6"/>
    <mergeCell ref="AY5:BA5"/>
    <mergeCell ref="BB5:BD5"/>
    <mergeCell ref="BE5:BG5"/>
    <mergeCell ref="BH5:BJ5"/>
    <mergeCell ref="DD5:DF5"/>
    <mergeCell ref="DG5:DI5"/>
    <mergeCell ref="DP5:DP6"/>
    <mergeCell ref="DQ5:DQ6"/>
    <mergeCell ref="DR5:DR6"/>
    <mergeCell ref="DS5:DS6"/>
  </mergeCells>
  <printOptions/>
  <pageMargins bottom="0.20421393841166938" footer="0.0" header="0.0" left="0.17017828200972449" right="0.1361426256077796" top="0.11345218800648298"/>
  <pageSetup fitToWidth="0" orientation="landscape"/>
  <drawing r:id="rId1"/>
</worksheet>
</file>